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60" yWindow="0" windowWidth="25240" windowHeight="15320"/>
  </bookViews>
  <sheets>
    <sheet name="Gear Ratio &amp; MPH to Catence" sheetId="1" r:id="rId1"/>
    <sheet name="Sheet2" sheetId="2" r:id="rId2"/>
    <sheet name="Sheet3" sheetId="3" r:id="rId3"/>
  </sheets>
  <definedNames>
    <definedName name="_xlnm.Print_Area" localSheetId="0">#REF!</definedName>
    <definedName name="_xlnm.Print_Area" localSheetId="1">#REF!</definedName>
    <definedName name="_xlnm.Print_Area" localSheetId="2">#REF!</definedName>
    <definedName name="_xlnm.Sheet_Title" localSheetId="0">"Sheet1"</definedName>
    <definedName name="_xlnm.Sheet_Title" localSheetId="1">"Sheet2"</definedName>
    <definedName name="_xlnm.Sheet_Title" localSheetId="2">"Sheet3"</definedName>
  </definedNam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5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R23" i="1"/>
  <c r="P8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31" i="1"/>
  <c r="D31" i="1"/>
  <c r="P68" i="1"/>
  <c r="Q73" i="1"/>
  <c r="Q90" i="1"/>
  <c r="G68" i="1"/>
  <c r="B69" i="1"/>
  <c r="B70" i="1"/>
  <c r="D11" i="1"/>
  <c r="D14" i="1"/>
  <c r="S47" i="1"/>
  <c r="J11" i="1"/>
  <c r="J12" i="1"/>
  <c r="I11" i="1"/>
  <c r="I12" i="1"/>
  <c r="H11" i="1"/>
  <c r="H12" i="1"/>
  <c r="A10" i="1"/>
  <c r="L32" i="1"/>
  <c r="H33" i="1"/>
  <c r="I33" i="1"/>
  <c r="J33" i="1"/>
  <c r="K33" i="1"/>
  <c r="L33" i="1"/>
  <c r="M33" i="1"/>
  <c r="N33" i="1"/>
  <c r="O33" i="1"/>
  <c r="P33" i="1"/>
  <c r="G34" i="1"/>
  <c r="H7" i="1"/>
  <c r="H34" i="1"/>
  <c r="I7" i="1"/>
  <c r="I34" i="1"/>
  <c r="J7" i="1"/>
  <c r="J34" i="1"/>
  <c r="K7" i="1"/>
  <c r="K34" i="1"/>
  <c r="L7" i="1"/>
  <c r="L34" i="1"/>
  <c r="M7" i="1"/>
  <c r="M34" i="1"/>
  <c r="N7" i="1"/>
  <c r="N34" i="1"/>
  <c r="O7" i="1"/>
  <c r="O34" i="1"/>
  <c r="P7" i="1"/>
  <c r="P34" i="1"/>
  <c r="K8" i="1"/>
  <c r="L73" i="1"/>
  <c r="L8" i="1"/>
  <c r="M73" i="1"/>
  <c r="M8" i="1"/>
  <c r="N73" i="1"/>
  <c r="N8" i="1"/>
  <c r="O73" i="1"/>
  <c r="O8" i="1"/>
  <c r="P73" i="1"/>
  <c r="N6" i="1"/>
  <c r="H8" i="1"/>
  <c r="N2" i="1"/>
  <c r="I73" i="1"/>
  <c r="O6" i="1"/>
  <c r="I8" i="1"/>
  <c r="O2" i="1"/>
  <c r="J73" i="1"/>
  <c r="P6" i="1"/>
  <c r="J8" i="1"/>
  <c r="P2" i="1"/>
  <c r="K73" i="1"/>
  <c r="H6" i="1"/>
  <c r="C73" i="1"/>
  <c r="I6" i="1"/>
  <c r="D73" i="1"/>
  <c r="J6" i="1"/>
  <c r="E73" i="1"/>
  <c r="K6" i="1"/>
  <c r="F73" i="1"/>
  <c r="L6" i="1"/>
  <c r="G73" i="1"/>
  <c r="M6" i="1"/>
  <c r="H73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75" i="1"/>
  <c r="Q98" i="1"/>
  <c r="P98" i="1"/>
  <c r="O98" i="1"/>
  <c r="N98" i="1"/>
  <c r="M98" i="1"/>
  <c r="K98" i="1"/>
  <c r="J98" i="1"/>
  <c r="I98" i="1"/>
  <c r="H98" i="1"/>
  <c r="G98" i="1"/>
  <c r="F98" i="1"/>
  <c r="E98" i="1"/>
  <c r="D98" i="1"/>
  <c r="D76" i="1"/>
  <c r="E76" i="1"/>
  <c r="F76" i="1"/>
  <c r="G76" i="1"/>
  <c r="H76" i="1"/>
  <c r="I76" i="1"/>
  <c r="J76" i="1"/>
  <c r="K76" i="1"/>
  <c r="M76" i="1"/>
  <c r="N76" i="1"/>
  <c r="O76" i="1"/>
  <c r="P76" i="1"/>
  <c r="Q76" i="1"/>
  <c r="D77" i="1"/>
  <c r="E77" i="1"/>
  <c r="F77" i="1"/>
  <c r="G77" i="1"/>
  <c r="H77" i="1"/>
  <c r="I77" i="1"/>
  <c r="J77" i="1"/>
  <c r="K77" i="1"/>
  <c r="M77" i="1"/>
  <c r="N77" i="1"/>
  <c r="O77" i="1"/>
  <c r="P77" i="1"/>
  <c r="Q77" i="1"/>
  <c r="D78" i="1"/>
  <c r="E78" i="1"/>
  <c r="F78" i="1"/>
  <c r="G78" i="1"/>
  <c r="H78" i="1"/>
  <c r="I78" i="1"/>
  <c r="J78" i="1"/>
  <c r="K78" i="1"/>
  <c r="M78" i="1"/>
  <c r="N78" i="1"/>
  <c r="O78" i="1"/>
  <c r="P78" i="1"/>
  <c r="Q78" i="1"/>
  <c r="D79" i="1"/>
  <c r="E79" i="1"/>
  <c r="F79" i="1"/>
  <c r="G79" i="1"/>
  <c r="H79" i="1"/>
  <c r="I79" i="1"/>
  <c r="J79" i="1"/>
  <c r="K79" i="1"/>
  <c r="M79" i="1"/>
  <c r="N79" i="1"/>
  <c r="O79" i="1"/>
  <c r="P79" i="1"/>
  <c r="Q79" i="1"/>
  <c r="D80" i="1"/>
  <c r="E80" i="1"/>
  <c r="F80" i="1"/>
  <c r="G80" i="1"/>
  <c r="H80" i="1"/>
  <c r="I80" i="1"/>
  <c r="J80" i="1"/>
  <c r="K80" i="1"/>
  <c r="M80" i="1"/>
  <c r="N80" i="1"/>
  <c r="O80" i="1"/>
  <c r="P80" i="1"/>
  <c r="Q80" i="1"/>
  <c r="D81" i="1"/>
  <c r="E81" i="1"/>
  <c r="F81" i="1"/>
  <c r="G81" i="1"/>
  <c r="H81" i="1"/>
  <c r="I81" i="1"/>
  <c r="J81" i="1"/>
  <c r="K81" i="1"/>
  <c r="M81" i="1"/>
  <c r="N81" i="1"/>
  <c r="O81" i="1"/>
  <c r="P81" i="1"/>
  <c r="Q81" i="1"/>
  <c r="D82" i="1"/>
  <c r="E82" i="1"/>
  <c r="F82" i="1"/>
  <c r="G82" i="1"/>
  <c r="H82" i="1"/>
  <c r="I82" i="1"/>
  <c r="J82" i="1"/>
  <c r="K82" i="1"/>
  <c r="M82" i="1"/>
  <c r="N82" i="1"/>
  <c r="O82" i="1"/>
  <c r="P82" i="1"/>
  <c r="Q82" i="1"/>
  <c r="D83" i="1"/>
  <c r="E83" i="1"/>
  <c r="F83" i="1"/>
  <c r="G83" i="1"/>
  <c r="H83" i="1"/>
  <c r="I83" i="1"/>
  <c r="J83" i="1"/>
  <c r="K83" i="1"/>
  <c r="M83" i="1"/>
  <c r="N83" i="1"/>
  <c r="O83" i="1"/>
  <c r="P83" i="1"/>
  <c r="Q83" i="1"/>
  <c r="D84" i="1"/>
  <c r="E84" i="1"/>
  <c r="F84" i="1"/>
  <c r="G84" i="1"/>
  <c r="H84" i="1"/>
  <c r="I84" i="1"/>
  <c r="J84" i="1"/>
  <c r="K84" i="1"/>
  <c r="M84" i="1"/>
  <c r="N84" i="1"/>
  <c r="O84" i="1"/>
  <c r="P84" i="1"/>
  <c r="Q84" i="1"/>
  <c r="D85" i="1"/>
  <c r="E85" i="1"/>
  <c r="F85" i="1"/>
  <c r="G85" i="1"/>
  <c r="H85" i="1"/>
  <c r="I85" i="1"/>
  <c r="J85" i="1"/>
  <c r="K85" i="1"/>
  <c r="M85" i="1"/>
  <c r="N85" i="1"/>
  <c r="O85" i="1"/>
  <c r="P85" i="1"/>
  <c r="Q85" i="1"/>
  <c r="D86" i="1"/>
  <c r="E86" i="1"/>
  <c r="F86" i="1"/>
  <c r="G86" i="1"/>
  <c r="H86" i="1"/>
  <c r="I86" i="1"/>
  <c r="J86" i="1"/>
  <c r="K86" i="1"/>
  <c r="M86" i="1"/>
  <c r="N86" i="1"/>
  <c r="O86" i="1"/>
  <c r="P86" i="1"/>
  <c r="Q86" i="1"/>
  <c r="D87" i="1"/>
  <c r="E87" i="1"/>
  <c r="F87" i="1"/>
  <c r="G87" i="1"/>
  <c r="H87" i="1"/>
  <c r="I87" i="1"/>
  <c r="J87" i="1"/>
  <c r="K87" i="1"/>
  <c r="M87" i="1"/>
  <c r="N87" i="1"/>
  <c r="O87" i="1"/>
  <c r="P87" i="1"/>
  <c r="Q87" i="1"/>
  <c r="D88" i="1"/>
  <c r="E88" i="1"/>
  <c r="F88" i="1"/>
  <c r="G88" i="1"/>
  <c r="H88" i="1"/>
  <c r="I88" i="1"/>
  <c r="J88" i="1"/>
  <c r="K88" i="1"/>
  <c r="M88" i="1"/>
  <c r="N88" i="1"/>
  <c r="O88" i="1"/>
  <c r="P88" i="1"/>
  <c r="Q88" i="1"/>
  <c r="D89" i="1"/>
  <c r="E89" i="1"/>
  <c r="F89" i="1"/>
  <c r="G89" i="1"/>
  <c r="H89" i="1"/>
  <c r="I89" i="1"/>
  <c r="J89" i="1"/>
  <c r="K89" i="1"/>
  <c r="M89" i="1"/>
  <c r="N89" i="1"/>
  <c r="O89" i="1"/>
  <c r="P89" i="1"/>
  <c r="Q89" i="1"/>
  <c r="D90" i="1"/>
  <c r="E90" i="1"/>
  <c r="F90" i="1"/>
  <c r="G90" i="1"/>
  <c r="H90" i="1"/>
  <c r="I90" i="1"/>
  <c r="J90" i="1"/>
  <c r="K90" i="1"/>
  <c r="M90" i="1"/>
  <c r="N90" i="1"/>
  <c r="O90" i="1"/>
  <c r="P90" i="1"/>
  <c r="D91" i="1"/>
  <c r="E91" i="1"/>
  <c r="F91" i="1"/>
  <c r="G91" i="1"/>
  <c r="H91" i="1"/>
  <c r="I91" i="1"/>
  <c r="J91" i="1"/>
  <c r="K91" i="1"/>
  <c r="M91" i="1"/>
  <c r="N91" i="1"/>
  <c r="O91" i="1"/>
  <c r="P91" i="1"/>
  <c r="Q91" i="1"/>
  <c r="D92" i="1"/>
  <c r="E92" i="1"/>
  <c r="F92" i="1"/>
  <c r="G92" i="1"/>
  <c r="H92" i="1"/>
  <c r="I92" i="1"/>
  <c r="J92" i="1"/>
  <c r="K92" i="1"/>
  <c r="M92" i="1"/>
  <c r="N92" i="1"/>
  <c r="O92" i="1"/>
  <c r="P92" i="1"/>
  <c r="Q92" i="1"/>
  <c r="D93" i="1"/>
  <c r="E93" i="1"/>
  <c r="F93" i="1"/>
  <c r="G93" i="1"/>
  <c r="H93" i="1"/>
  <c r="I93" i="1"/>
  <c r="J93" i="1"/>
  <c r="K93" i="1"/>
  <c r="M93" i="1"/>
  <c r="N93" i="1"/>
  <c r="O93" i="1"/>
  <c r="P93" i="1"/>
  <c r="Q93" i="1"/>
  <c r="D94" i="1"/>
  <c r="E94" i="1"/>
  <c r="F94" i="1"/>
  <c r="G94" i="1"/>
  <c r="H94" i="1"/>
  <c r="I94" i="1"/>
  <c r="J94" i="1"/>
  <c r="K94" i="1"/>
  <c r="M94" i="1"/>
  <c r="N94" i="1"/>
  <c r="O94" i="1"/>
  <c r="P94" i="1"/>
  <c r="Q94" i="1"/>
  <c r="D95" i="1"/>
  <c r="E95" i="1"/>
  <c r="F95" i="1"/>
  <c r="G95" i="1"/>
  <c r="H95" i="1"/>
  <c r="I95" i="1"/>
  <c r="J95" i="1"/>
  <c r="K95" i="1"/>
  <c r="M95" i="1"/>
  <c r="N95" i="1"/>
  <c r="O95" i="1"/>
  <c r="P95" i="1"/>
  <c r="Q95" i="1"/>
  <c r="D96" i="1"/>
  <c r="E96" i="1"/>
  <c r="F96" i="1"/>
  <c r="G96" i="1"/>
  <c r="H96" i="1"/>
  <c r="I96" i="1"/>
  <c r="J96" i="1"/>
  <c r="K96" i="1"/>
  <c r="M96" i="1"/>
  <c r="N96" i="1"/>
  <c r="O96" i="1"/>
  <c r="P96" i="1"/>
  <c r="Q96" i="1"/>
  <c r="D97" i="1"/>
  <c r="E97" i="1"/>
  <c r="F97" i="1"/>
  <c r="G97" i="1"/>
  <c r="H97" i="1"/>
  <c r="I97" i="1"/>
  <c r="J97" i="1"/>
  <c r="K97" i="1"/>
  <c r="M97" i="1"/>
  <c r="N97" i="1"/>
  <c r="O97" i="1"/>
  <c r="P97" i="1"/>
  <c r="Q97" i="1"/>
  <c r="Q75" i="1"/>
  <c r="P75" i="1"/>
  <c r="O75" i="1"/>
  <c r="N75" i="1"/>
  <c r="M75" i="1"/>
  <c r="K75" i="1"/>
  <c r="I75" i="1"/>
  <c r="J75" i="1"/>
  <c r="H75" i="1"/>
  <c r="G75" i="1"/>
  <c r="F75" i="1"/>
  <c r="E75" i="1"/>
  <c r="D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75" i="1"/>
  <c r="B31" i="1"/>
  <c r="O68" i="1"/>
  <c r="N68" i="1"/>
  <c r="M68" i="1"/>
  <c r="L68" i="1"/>
  <c r="K68" i="1"/>
  <c r="J68" i="1"/>
  <c r="I68" i="1"/>
  <c r="H68" i="1"/>
  <c r="C30" i="1"/>
  <c r="D30" i="1"/>
  <c r="P67" i="1"/>
  <c r="O67" i="1"/>
  <c r="N67" i="1"/>
  <c r="M67" i="1"/>
  <c r="L67" i="1"/>
  <c r="K67" i="1"/>
  <c r="J67" i="1"/>
  <c r="I67" i="1"/>
  <c r="H67" i="1"/>
  <c r="G67" i="1"/>
  <c r="C29" i="1"/>
  <c r="D29" i="1"/>
  <c r="P66" i="1"/>
  <c r="O66" i="1"/>
  <c r="N66" i="1"/>
  <c r="M66" i="1"/>
  <c r="L66" i="1"/>
  <c r="K66" i="1"/>
  <c r="J66" i="1"/>
  <c r="I66" i="1"/>
  <c r="H66" i="1"/>
  <c r="G66" i="1"/>
  <c r="C27" i="1"/>
  <c r="D27" i="1"/>
  <c r="P46" i="1"/>
  <c r="O46" i="1"/>
  <c r="N46" i="1"/>
  <c r="M46" i="1"/>
  <c r="L46" i="1"/>
  <c r="K46" i="1"/>
  <c r="J46" i="1"/>
  <c r="I46" i="1"/>
  <c r="H46" i="1"/>
  <c r="G46" i="1"/>
  <c r="C26" i="1"/>
  <c r="D26" i="1"/>
  <c r="P45" i="1"/>
  <c r="O45" i="1"/>
  <c r="N45" i="1"/>
  <c r="M45" i="1"/>
  <c r="L45" i="1"/>
  <c r="K45" i="1"/>
  <c r="J45" i="1"/>
  <c r="I45" i="1"/>
  <c r="H45" i="1"/>
  <c r="G45" i="1"/>
  <c r="C23" i="1"/>
  <c r="D23" i="1"/>
  <c r="P28" i="1"/>
  <c r="O28" i="1"/>
  <c r="N28" i="1"/>
  <c r="M28" i="1"/>
  <c r="L28" i="1"/>
  <c r="K28" i="1"/>
  <c r="J28" i="1"/>
  <c r="I28" i="1"/>
  <c r="H28" i="1"/>
  <c r="G28" i="1"/>
  <c r="S2" i="1"/>
  <c r="S1" i="1"/>
  <c r="S3" i="1"/>
  <c r="P51" i="1"/>
  <c r="O51" i="1"/>
  <c r="N51" i="1"/>
  <c r="M51" i="1"/>
  <c r="L51" i="1"/>
  <c r="K51" i="1"/>
  <c r="J51" i="1"/>
  <c r="I51" i="1"/>
  <c r="H51" i="1"/>
  <c r="P19" i="1"/>
  <c r="O19" i="1"/>
  <c r="N19" i="1"/>
  <c r="M19" i="1"/>
  <c r="L19" i="1"/>
  <c r="K19" i="1"/>
  <c r="J19" i="1"/>
  <c r="I19" i="1"/>
  <c r="H19" i="1"/>
  <c r="D13" i="1"/>
  <c r="V5" i="1"/>
  <c r="U3" i="1"/>
  <c r="U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T10" i="1"/>
  <c r="T11" i="1"/>
  <c r="T12" i="1"/>
  <c r="T13" i="1"/>
  <c r="T14" i="1"/>
  <c r="T15" i="1"/>
  <c r="T16" i="1"/>
  <c r="S10" i="1"/>
  <c r="S11" i="1"/>
  <c r="S12" i="1"/>
  <c r="S13" i="1"/>
  <c r="S14" i="1"/>
  <c r="S15" i="1"/>
  <c r="S16" i="1"/>
  <c r="U4" i="1"/>
  <c r="U5" i="1"/>
  <c r="P4" i="1"/>
  <c r="O4" i="1"/>
  <c r="N4" i="1"/>
  <c r="M4" i="1"/>
  <c r="L4" i="1"/>
  <c r="K4" i="1"/>
  <c r="J4" i="1"/>
  <c r="I4" i="1"/>
  <c r="H52" i="1"/>
  <c r="I52" i="1"/>
  <c r="J52" i="1"/>
  <c r="K52" i="1"/>
  <c r="L52" i="1"/>
  <c r="M52" i="1"/>
  <c r="N52" i="1"/>
  <c r="O52" i="1"/>
  <c r="P52" i="1"/>
  <c r="H20" i="1"/>
  <c r="I20" i="1"/>
  <c r="J20" i="1"/>
  <c r="K20" i="1"/>
  <c r="L20" i="1"/>
  <c r="M20" i="1"/>
  <c r="N20" i="1"/>
  <c r="O20" i="1"/>
  <c r="P20" i="1"/>
  <c r="L18" i="1"/>
  <c r="G20" i="1"/>
  <c r="L50" i="1"/>
  <c r="G52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G21" i="1"/>
  <c r="H21" i="1"/>
  <c r="I21" i="1"/>
  <c r="J21" i="1"/>
  <c r="K21" i="1"/>
  <c r="L21" i="1"/>
  <c r="M21" i="1"/>
  <c r="N21" i="1"/>
  <c r="O21" i="1"/>
  <c r="P21" i="1"/>
  <c r="B22" i="1"/>
  <c r="C22" i="1"/>
  <c r="D22" i="1"/>
  <c r="G22" i="1"/>
  <c r="H22" i="1"/>
  <c r="I22" i="1"/>
  <c r="J22" i="1"/>
  <c r="K22" i="1"/>
  <c r="L22" i="1"/>
  <c r="M22" i="1"/>
  <c r="N22" i="1"/>
  <c r="O22" i="1"/>
  <c r="P22" i="1"/>
  <c r="B23" i="1"/>
  <c r="G23" i="1"/>
  <c r="H23" i="1"/>
  <c r="I23" i="1"/>
  <c r="J23" i="1"/>
  <c r="K23" i="1"/>
  <c r="L23" i="1"/>
  <c r="M23" i="1"/>
  <c r="N23" i="1"/>
  <c r="O23" i="1"/>
  <c r="P23" i="1"/>
  <c r="B24" i="1"/>
  <c r="C24" i="1"/>
  <c r="D24" i="1"/>
  <c r="G24" i="1"/>
  <c r="H24" i="1"/>
  <c r="I24" i="1"/>
  <c r="J24" i="1"/>
  <c r="K24" i="1"/>
  <c r="L24" i="1"/>
  <c r="M24" i="1"/>
  <c r="N24" i="1"/>
  <c r="O24" i="1"/>
  <c r="P24" i="1"/>
  <c r="B25" i="1"/>
  <c r="C25" i="1"/>
  <c r="D25" i="1"/>
  <c r="G25" i="1"/>
  <c r="H25" i="1"/>
  <c r="I25" i="1"/>
  <c r="J25" i="1"/>
  <c r="K25" i="1"/>
  <c r="L25" i="1"/>
  <c r="M25" i="1"/>
  <c r="N25" i="1"/>
  <c r="O25" i="1"/>
  <c r="P25" i="1"/>
  <c r="B26" i="1"/>
  <c r="G26" i="1"/>
  <c r="H26" i="1"/>
  <c r="I26" i="1"/>
  <c r="J26" i="1"/>
  <c r="K26" i="1"/>
  <c r="L26" i="1"/>
  <c r="M26" i="1"/>
  <c r="N26" i="1"/>
  <c r="O26" i="1"/>
  <c r="P26" i="1"/>
  <c r="B27" i="1"/>
  <c r="G27" i="1"/>
  <c r="H27" i="1"/>
  <c r="I27" i="1"/>
  <c r="J27" i="1"/>
  <c r="K27" i="1"/>
  <c r="L27" i="1"/>
  <c r="M27" i="1"/>
  <c r="N27" i="1"/>
  <c r="O27" i="1"/>
  <c r="P27" i="1"/>
  <c r="B28" i="1"/>
  <c r="C28" i="1"/>
  <c r="D28" i="1"/>
  <c r="B29" i="1"/>
  <c r="B30" i="1"/>
  <c r="G35" i="1"/>
  <c r="H35" i="1"/>
  <c r="I35" i="1"/>
  <c r="J35" i="1"/>
  <c r="K35" i="1"/>
  <c r="L35" i="1"/>
  <c r="M35" i="1"/>
  <c r="N35" i="1"/>
  <c r="O35" i="1"/>
  <c r="P35" i="1"/>
  <c r="G36" i="1"/>
  <c r="H36" i="1"/>
  <c r="I36" i="1"/>
  <c r="J36" i="1"/>
  <c r="K36" i="1"/>
  <c r="L36" i="1"/>
  <c r="M36" i="1"/>
  <c r="N36" i="1"/>
  <c r="O36" i="1"/>
  <c r="P36" i="1"/>
  <c r="G37" i="1"/>
  <c r="H37" i="1"/>
  <c r="I37" i="1"/>
  <c r="J37" i="1"/>
  <c r="K37" i="1"/>
  <c r="L37" i="1"/>
  <c r="M37" i="1"/>
  <c r="N37" i="1"/>
  <c r="O37" i="1"/>
  <c r="P37" i="1"/>
  <c r="G38" i="1"/>
  <c r="H38" i="1"/>
  <c r="I38" i="1"/>
  <c r="J38" i="1"/>
  <c r="K38" i="1"/>
  <c r="L38" i="1"/>
  <c r="M38" i="1"/>
  <c r="N38" i="1"/>
  <c r="O38" i="1"/>
  <c r="P38" i="1"/>
  <c r="G39" i="1"/>
  <c r="H39" i="1"/>
  <c r="I39" i="1"/>
  <c r="J39" i="1"/>
  <c r="K39" i="1"/>
  <c r="L39" i="1"/>
  <c r="M39" i="1"/>
  <c r="N39" i="1"/>
  <c r="O39" i="1"/>
  <c r="P39" i="1"/>
  <c r="G40" i="1"/>
  <c r="H40" i="1"/>
  <c r="I40" i="1"/>
  <c r="J40" i="1"/>
  <c r="K40" i="1"/>
  <c r="L40" i="1"/>
  <c r="M40" i="1"/>
  <c r="N40" i="1"/>
  <c r="O40" i="1"/>
  <c r="P40" i="1"/>
  <c r="G41" i="1"/>
  <c r="H41" i="1"/>
  <c r="I41" i="1"/>
  <c r="J41" i="1"/>
  <c r="K41" i="1"/>
  <c r="L41" i="1"/>
  <c r="M41" i="1"/>
  <c r="N41" i="1"/>
  <c r="O41" i="1"/>
  <c r="P41" i="1"/>
  <c r="G42" i="1"/>
  <c r="H42" i="1"/>
  <c r="I42" i="1"/>
  <c r="J42" i="1"/>
  <c r="K42" i="1"/>
  <c r="L42" i="1"/>
  <c r="M42" i="1"/>
  <c r="N42" i="1"/>
  <c r="O42" i="1"/>
  <c r="P42" i="1"/>
  <c r="G43" i="1"/>
  <c r="H43" i="1"/>
  <c r="I43" i="1"/>
  <c r="J43" i="1"/>
  <c r="K43" i="1"/>
  <c r="L43" i="1"/>
  <c r="M43" i="1"/>
  <c r="N43" i="1"/>
  <c r="O43" i="1"/>
  <c r="P43" i="1"/>
  <c r="G44" i="1"/>
  <c r="H44" i="1"/>
  <c r="I44" i="1"/>
  <c r="J44" i="1"/>
  <c r="K44" i="1"/>
  <c r="L44" i="1"/>
  <c r="M44" i="1"/>
  <c r="N44" i="1"/>
  <c r="O44" i="1"/>
  <c r="P44" i="1"/>
  <c r="G53" i="1"/>
  <c r="H53" i="1"/>
  <c r="I53" i="1"/>
  <c r="J53" i="1"/>
  <c r="K53" i="1"/>
  <c r="L53" i="1"/>
  <c r="M53" i="1"/>
  <c r="N53" i="1"/>
  <c r="O53" i="1"/>
  <c r="P53" i="1"/>
  <c r="G54" i="1"/>
  <c r="H54" i="1"/>
  <c r="I54" i="1"/>
  <c r="J54" i="1"/>
  <c r="K54" i="1"/>
  <c r="L54" i="1"/>
  <c r="M54" i="1"/>
  <c r="N54" i="1"/>
  <c r="O54" i="1"/>
  <c r="P54" i="1"/>
  <c r="G55" i="1"/>
  <c r="H55" i="1"/>
  <c r="I55" i="1"/>
  <c r="J55" i="1"/>
  <c r="K55" i="1"/>
  <c r="L55" i="1"/>
  <c r="M55" i="1"/>
  <c r="N55" i="1"/>
  <c r="O55" i="1"/>
  <c r="P55" i="1"/>
  <c r="G56" i="1"/>
  <c r="H56" i="1"/>
  <c r="I56" i="1"/>
  <c r="J56" i="1"/>
  <c r="K56" i="1"/>
  <c r="L56" i="1"/>
  <c r="M56" i="1"/>
  <c r="N56" i="1"/>
  <c r="O56" i="1"/>
  <c r="P56" i="1"/>
  <c r="G57" i="1"/>
  <c r="H57" i="1"/>
  <c r="I57" i="1"/>
  <c r="J57" i="1"/>
  <c r="K57" i="1"/>
  <c r="L57" i="1"/>
  <c r="M57" i="1"/>
  <c r="N57" i="1"/>
  <c r="O57" i="1"/>
  <c r="P57" i="1"/>
  <c r="G58" i="1"/>
  <c r="H58" i="1"/>
  <c r="I58" i="1"/>
  <c r="J58" i="1"/>
  <c r="K58" i="1"/>
  <c r="L58" i="1"/>
  <c r="M58" i="1"/>
  <c r="N58" i="1"/>
  <c r="O58" i="1"/>
  <c r="P58" i="1"/>
  <c r="G59" i="1"/>
  <c r="H59" i="1"/>
  <c r="I59" i="1"/>
  <c r="J59" i="1"/>
  <c r="K59" i="1"/>
  <c r="L59" i="1"/>
  <c r="M59" i="1"/>
  <c r="N59" i="1"/>
  <c r="O59" i="1"/>
  <c r="P59" i="1"/>
  <c r="G60" i="1"/>
  <c r="H60" i="1"/>
  <c r="I60" i="1"/>
  <c r="J60" i="1"/>
  <c r="K60" i="1"/>
  <c r="L60" i="1"/>
  <c r="M60" i="1"/>
  <c r="N60" i="1"/>
  <c r="O60" i="1"/>
  <c r="P60" i="1"/>
  <c r="G61" i="1"/>
  <c r="H61" i="1"/>
  <c r="I61" i="1"/>
  <c r="J61" i="1"/>
  <c r="K61" i="1"/>
  <c r="L61" i="1"/>
  <c r="M61" i="1"/>
  <c r="N61" i="1"/>
  <c r="O61" i="1"/>
  <c r="P61" i="1"/>
  <c r="G62" i="1"/>
  <c r="H62" i="1"/>
  <c r="I62" i="1"/>
  <c r="J62" i="1"/>
  <c r="K62" i="1"/>
  <c r="L62" i="1"/>
  <c r="M62" i="1"/>
  <c r="N62" i="1"/>
  <c r="O62" i="1"/>
  <c r="P62" i="1"/>
  <c r="G63" i="1"/>
  <c r="H63" i="1"/>
  <c r="I63" i="1"/>
  <c r="J63" i="1"/>
  <c r="K63" i="1"/>
  <c r="L63" i="1"/>
  <c r="M63" i="1"/>
  <c r="N63" i="1"/>
  <c r="O63" i="1"/>
  <c r="P63" i="1"/>
  <c r="G64" i="1"/>
  <c r="H64" i="1"/>
  <c r="I64" i="1"/>
  <c r="J64" i="1"/>
  <c r="K64" i="1"/>
  <c r="L64" i="1"/>
  <c r="M64" i="1"/>
  <c r="N64" i="1"/>
  <c r="O64" i="1"/>
  <c r="P64" i="1"/>
  <c r="G65" i="1"/>
  <c r="H65" i="1"/>
  <c r="I65" i="1"/>
  <c r="J65" i="1"/>
  <c r="K65" i="1"/>
  <c r="L65" i="1"/>
  <c r="M65" i="1"/>
  <c r="N65" i="1"/>
  <c r="O65" i="1"/>
  <c r="P65" i="1"/>
</calcChain>
</file>

<file path=xl/sharedStrings.xml><?xml version="1.0" encoding="utf-8"?>
<sst xmlns="http://schemas.openxmlformats.org/spreadsheetml/2006/main" count="95" uniqueCount="93">
  <si>
    <t>Front</t>
  </si>
  <si>
    <t>MPH</t>
  </si>
  <si>
    <t>FPM</t>
  </si>
  <si>
    <t>Tire RPM</t>
  </si>
  <si>
    <t>Chain</t>
  </si>
  <si>
    <t>Rings</t>
  </si>
  <si>
    <t xml:space="preserve"> Cadence Calculator</t>
  </si>
  <si>
    <t>Gear Ratio &amp; MPH to</t>
  </si>
  <si>
    <t>Shimano HG400 9 Speed 11-34t Rear Cassette</t>
  </si>
  <si>
    <t>Inc.</t>
  </si>
  <si>
    <t>All Rights Reserved.</t>
  </si>
  <si>
    <t>Creative Commons (CC BY-SA 4.0)</t>
  </si>
  <si>
    <t>Copyright ©2023 J. S. Gilstrap</t>
  </si>
  <si>
    <t>In.</t>
  </si>
  <si>
    <t>mm</t>
  </si>
  <si>
    <t>Ft.</t>
  </si>
  <si>
    <t>Tire Size Dia.</t>
  </si>
  <si>
    <t>Circumference</t>
  </si>
  <si>
    <t>Edit only Cell Values Formatted Blue</t>
  </si>
  <si>
    <t>Y Low</t>
  </si>
  <si>
    <t>Y Med</t>
  </si>
  <si>
    <t>Y High</t>
  </si>
  <si>
    <t>X</t>
  </si>
  <si>
    <t>&lt;--  Graph Axes  v</t>
  </si>
  <si>
    <t>Forbidden from Patenting and/or Restricting the</t>
  </si>
  <si>
    <t>Use / Proprietary Control of Said Technology</t>
  </si>
  <si>
    <t>described here. Any Additions/Modifications must</t>
  </si>
  <si>
    <t>License: Any entity viewing this document is</t>
  </si>
  <si>
    <t>Step ∆</t>
  </si>
  <si>
    <t>be contributed back for others to freely use.</t>
  </si>
  <si>
    <t>Graph Label Formatting</t>
  </si>
  <si>
    <t>MedX+offset</t>
  </si>
  <si>
    <t>HighX+offset</t>
  </si>
  <si>
    <t>Model</t>
  </si>
  <si>
    <t>Rear Cassette</t>
  </si>
  <si>
    <t>15 Speed Chain Drive (3×9) With 5½, 3, 6½ Gear Overlap</t>
  </si>
  <si>
    <t>Teeth</t>
  </si>
  <si>
    <t>cm</t>
  </si>
  <si>
    <t>KPH</t>
  </si>
  <si>
    <t>Combo</t>
  </si>
  <si>
    <t>Chain Wrap (t)</t>
  </si>
  <si>
    <t>Axle Spacing</t>
  </si>
  <si>
    <t>Wheel:Crank Gear Ratios</t>
  </si>
  <si>
    <t>Idler Sprockets'</t>
  </si>
  <si>
    <t>ea.</t>
  </si>
  <si>
    <t xml:space="preserve">   Tooth Count</t>
  </si>
  <si>
    <t>Rear Derailer Chain Tensionor Arm Radius</t>
  </si>
  <si>
    <t>(Idler Sprockets' Axle Spacing)</t>
  </si>
  <si>
    <t>3×9</t>
  </si>
  <si>
    <t>3×8</t>
  </si>
  <si>
    <t>3×7</t>
  </si>
  <si>
    <t>∆R →</t>
  </si>
  <si>
    <t>3 Gear OverLap Avg.</t>
  </si>
  <si>
    <t>HP vs Gear &amp; MPH</t>
  </si>
  <si>
    <t>K</t>
  </si>
  <si>
    <t>Y</t>
  </si>
  <si>
    <t>HP</t>
  </si>
  <si>
    <t>RPM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</si>
  <si>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</si>
  <si>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</si>
  <si>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</si>
  <si>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</si>
  <si>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</si>
  <si>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</si>
  <si>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</si>
  <si>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</si>
  <si>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</si>
  <si>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</si>
  <si>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</si>
  <si>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</si>
  <si>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</si>
  <si>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</si>
  <si>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</si>
  <si>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X→</t>
  </si>
  <si>
    <t>↓</t>
  </si>
  <si>
    <t>MPH to Cadence RPM Tables</t>
  </si>
  <si>
    <t>mph</t>
  </si>
  <si>
    <t>kph</t>
  </si>
  <si>
    <t>28-43-58</t>
  </si>
  <si>
    <t>32-49-66</t>
  </si>
  <si>
    <t>30-46-62</t>
  </si>
  <si>
    <t>34-52-70</t>
  </si>
  <si>
    <t>22-34-44</t>
  </si>
  <si>
    <t>36-55-74</t>
  </si>
  <si>
    <t>15-Speed Close Ratio ∆R 1.13 Avg. 14-37t Rear Cassette</t>
  </si>
  <si>
    <t>26-40-54</t>
  </si>
  <si>
    <r>
      <t>3</t>
    </r>
    <r>
      <rPr>
        <b/>
        <sz val="14"/>
        <color indexed="8"/>
        <rFont val="Lucida Grande"/>
      </rPr>
      <t>×</t>
    </r>
    <r>
      <rPr>
        <b/>
        <sz val="14"/>
        <color indexed="8"/>
        <rFont val="Arial"/>
      </rPr>
      <t>7 ∆R</t>
    </r>
  </si>
  <si>
    <r>
      <t>3</t>
    </r>
    <r>
      <rPr>
        <b/>
        <sz val="14"/>
        <color indexed="8"/>
        <rFont val="Lucida Grande"/>
      </rPr>
      <t>×</t>
    </r>
    <r>
      <rPr>
        <b/>
        <sz val="14"/>
        <color indexed="8"/>
        <rFont val="Arial"/>
      </rPr>
      <t>8 ∆R</t>
    </r>
  </si>
  <si>
    <r>
      <t>3</t>
    </r>
    <r>
      <rPr>
        <b/>
        <sz val="14"/>
        <color indexed="8"/>
        <rFont val="Lucida Grande"/>
      </rPr>
      <t>×</t>
    </r>
    <r>
      <rPr>
        <b/>
        <sz val="14"/>
        <color indexed="8"/>
        <rFont val="Arial"/>
      </rPr>
      <t>9 ∆R</t>
    </r>
  </si>
  <si>
    <t xml:space="preserve">Chain Rings  </t>
  </si>
  <si>
    <t>Gears</t>
  </si>
  <si>
    <t>Tirel Size Calibrate</t>
  </si>
  <si>
    <t>Paste as Value 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</si>
</sst>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24" x14ac:knownFonts="1">
    <font>
      <sz val="10"/>
      <color indexed="8"/>
      <name val="Sans"/>
    </font>
    <font>
      <u/>
      <sz val="10"/>
      <color theme="10"/>
      <name val="Sans"/>
    </font>
    <font>
      <u/>
      <sz val="10"/>
      <color theme="11"/>
      <name val="Sans"/>
    </font>
    <font>
      <b/>
      <sz val="16"/>
      <color indexed="8"/>
      <name val="Arial"/>
    </font>
    <font>
      <sz val="12"/>
      <color indexed="8"/>
      <name val="Arial"/>
    </font>
    <font>
      <b/>
      <sz val="14"/>
      <color indexed="8"/>
      <name val="Arial"/>
    </font>
    <font>
      <b/>
      <sz val="12"/>
      <color indexed="8"/>
      <name val="Arial"/>
    </font>
    <font>
      <b/>
      <sz val="12"/>
      <color theme="0" tint="-0.499984740745262"/>
      <name val="Arial"/>
    </font>
    <font>
      <sz val="12"/>
      <color theme="0" tint="-0.499984740745262"/>
      <name val="Arial"/>
    </font>
    <font>
      <b/>
      <sz val="12"/>
      <color rgb="FF606060"/>
      <name val="Arial"/>
    </font>
    <font>
      <b/>
      <sz val="12"/>
      <color rgb="FF808080"/>
      <name val="Arial"/>
    </font>
    <font>
      <b/>
      <sz val="14"/>
      <color rgb="FF3265FF"/>
      <name val="Arial"/>
    </font>
    <font>
      <b/>
      <sz val="12"/>
      <color rgb="FFC01330"/>
      <name val="Arial"/>
    </font>
    <font>
      <sz val="12"/>
      <name val="Arial"/>
    </font>
    <font>
      <b/>
      <sz val="10"/>
      <color rgb="FF009FBF"/>
      <name val="Sans"/>
    </font>
    <font>
      <b/>
      <sz val="12"/>
      <color rgb="FF3366FF"/>
      <name val="Arial"/>
    </font>
    <font>
      <b/>
      <sz val="14"/>
      <color rgb="FF3366FF"/>
      <name val="Arial"/>
    </font>
    <font>
      <b/>
      <sz val="12"/>
      <name val="Arial"/>
    </font>
    <font>
      <b/>
      <sz val="12"/>
      <color rgb="FF000000"/>
      <name val="Arial"/>
    </font>
    <font>
      <b/>
      <sz val="14"/>
      <color theme="0" tint="-0.499984740745262"/>
      <name val="Arial"/>
    </font>
    <font>
      <b/>
      <sz val="14"/>
      <color theme="0" tint="-0.34998626667073579"/>
      <name val="Arial"/>
    </font>
    <font>
      <sz val="14"/>
      <color indexed="8"/>
      <name val="Arial"/>
    </font>
    <font>
      <b/>
      <sz val="14"/>
      <color indexed="8"/>
      <name val="Lucida Grande"/>
    </font>
    <font>
      <b/>
      <sz val="14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6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left"/>
    </xf>
    <xf numFmtId="165" fontId="13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center"/>
    </xf>
    <xf numFmtId="0" fontId="14" fillId="0" borderId="0" xfId="61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/>
    </xf>
    <xf numFmtId="0" fontId="9" fillId="0" borderId="6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0" fontId="9" fillId="0" borderId="8" xfId="0" applyNumberFormat="1" applyFont="1" applyFill="1" applyBorder="1" applyAlignment="1" applyProtection="1">
      <alignment horizontal="center"/>
    </xf>
    <xf numFmtId="164" fontId="10" fillId="0" borderId="9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center"/>
    </xf>
    <xf numFmtId="0" fontId="18" fillId="0" borderId="0" xfId="0" applyFont="1" applyAlignment="1">
      <alignment horizontal="right"/>
    </xf>
    <xf numFmtId="0" fontId="1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20" fillId="0" borderId="2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/>
    <xf numFmtId="0" fontId="20" fillId="0" borderId="3" xfId="0" applyNumberFormat="1" applyFont="1" applyFill="1" applyBorder="1" applyAlignment="1" applyProtection="1">
      <alignment horizontal="center"/>
    </xf>
    <xf numFmtId="0" fontId="20" fillId="0" borderId="4" xfId="0" applyNumberFormat="1" applyFont="1" applyFill="1" applyBorder="1" applyAlignment="1" applyProtection="1">
      <alignment horizontal="center"/>
    </xf>
    <xf numFmtId="0" fontId="20" fillId="0" borderId="7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21" fillId="0" borderId="13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>
      <alignment horizontal="center"/>
    </xf>
    <xf numFmtId="0" fontId="4" fillId="0" borderId="15" xfId="0" applyNumberFormat="1" applyFont="1" applyFill="1" applyBorder="1" applyAlignment="1" applyProtection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6" fontId="21" fillId="0" borderId="0" xfId="0" applyNumberFormat="1" applyFont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1" fillId="0" borderId="0" xfId="0" applyNumberFormat="1" applyFont="1" applyFill="1" applyBorder="1" applyAlignment="1" applyProtection="1">
      <alignment horizontal="center"/>
    </xf>
    <xf numFmtId="2" fontId="10" fillId="0" borderId="11" xfId="0" applyNumberFormat="1" applyFont="1" applyFill="1" applyBorder="1" applyAlignment="1" applyProtection="1">
      <alignment horizontal="center"/>
    </xf>
    <xf numFmtId="2" fontId="10" fillId="0" borderId="10" xfId="0" applyNumberFormat="1" applyFont="1" applyFill="1" applyBorder="1" applyAlignment="1" applyProtection="1">
      <alignment horizontal="center"/>
    </xf>
  </cellXfs>
  <cellStyles count="1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tabSelected="1" zoomScaleSheetLayoutView="1" workbookViewId="0"/>
  </sheetViews>
  <sheetFormatPr baseColWidth="10" defaultColWidth="8.7109375" defaultRowHeight="15" x14ac:dyDescent="0"/>
  <cols>
    <col min="1" max="1" width="8.7109375" style="4"/>
    <col min="2" max="3" width="9.140625" style="2" customWidth="1"/>
    <col min="4" max="4" width="13" style="2" bestFit="1" customWidth="1"/>
    <col min="5" max="6" width="9.140625" style="2" customWidth="1"/>
    <col min="7" max="7" width="7" style="2" bestFit="1" customWidth="1"/>
    <col min="8" max="16" width="8.28515625" style="2" customWidth="1"/>
    <col min="17" max="18" width="9.140625" style="2" customWidth="1"/>
    <col min="19" max="19" width="12.85546875" style="2" customWidth="1"/>
    <col min="20" max="20" width="13.28515625" style="2" customWidth="1"/>
    <col min="21" max="25" width="9.140625" style="2" customWidth="1"/>
    <col min="26" max="26" width="10.28515625" style="2" customWidth="1"/>
    <col min="27" max="27" width="9.140625" style="2" customWidth="1"/>
    <col min="28" max="16384" width="8.7109375" style="4"/>
  </cols>
  <sheetData>
    <row r="1" spans="1:31" ht="18">
      <c r="O1" s="59" t="s">
        <v>52</v>
      </c>
      <c r="R1" s="3" t="s">
        <v>86</v>
      </c>
      <c r="S1" s="15">
        <f>P8/J6</f>
        <v>4.2647058823529411</v>
      </c>
    </row>
    <row r="2" spans="1:31" ht="19" thickBot="1">
      <c r="E2" s="13" t="s">
        <v>18</v>
      </c>
      <c r="N2" s="15">
        <f>(N6+H8)/2</f>
        <v>1.8903903903903903</v>
      </c>
      <c r="O2" s="15">
        <f>(O6+I8)/2</f>
        <v>2.1231060606060606</v>
      </c>
      <c r="P2" s="15">
        <f>(P6+J8)/2</f>
        <v>2.4211822660098523</v>
      </c>
      <c r="R2" s="3" t="s">
        <v>87</v>
      </c>
      <c r="S2" s="15">
        <f>P8/I6</f>
        <v>4.8529411764705888</v>
      </c>
    </row>
    <row r="3" spans="1:31" ht="18">
      <c r="L3" s="3" t="s">
        <v>34</v>
      </c>
      <c r="R3" s="3" t="s">
        <v>88</v>
      </c>
      <c r="S3" s="15">
        <f>P8/H6</f>
        <v>5.4411764705882346</v>
      </c>
      <c r="U3" s="44" t="str">
        <f>CONCATENATE("Low ",G6)</f>
        <v>Low 34</v>
      </c>
      <c r="V3" s="45" t="s">
        <v>35</v>
      </c>
      <c r="W3" s="46"/>
      <c r="X3" s="46"/>
      <c r="Y3" s="46"/>
      <c r="Z3" s="46"/>
      <c r="AA3" s="41"/>
    </row>
    <row r="4" spans="1:31" ht="17">
      <c r="H4" s="3" t="s">
        <v>51</v>
      </c>
      <c r="I4" s="18">
        <f t="shared" ref="I4:P4" si="0">H5/I5</f>
        <v>1.1212121212121211</v>
      </c>
      <c r="J4" s="18">
        <f t="shared" si="0"/>
        <v>1.1379310344827587</v>
      </c>
      <c r="K4" s="18">
        <f t="shared" si="0"/>
        <v>1.1153846153846154</v>
      </c>
      <c r="L4" s="18">
        <f t="shared" si="0"/>
        <v>1.1304347826086956</v>
      </c>
      <c r="M4" s="18">
        <f t="shared" si="0"/>
        <v>1.1499999999999999</v>
      </c>
      <c r="N4" s="18">
        <f t="shared" si="0"/>
        <v>1.1111111111111112</v>
      </c>
      <c r="O4" s="18">
        <f t="shared" si="0"/>
        <v>1.125</v>
      </c>
      <c r="P4" s="18">
        <f t="shared" si="0"/>
        <v>1.1428571428571428</v>
      </c>
      <c r="R4" s="3" t="s">
        <v>90</v>
      </c>
      <c r="S4" s="13">
        <v>15</v>
      </c>
      <c r="U4" s="47" t="str">
        <f>CONCATENATE("Med ",G7)</f>
        <v>Med 52</v>
      </c>
      <c r="V4" s="40" t="s">
        <v>30</v>
      </c>
      <c r="AA4" s="42"/>
    </row>
    <row r="5" spans="1:31" ht="18" thickBot="1">
      <c r="G5" s="3" t="s">
        <v>36</v>
      </c>
      <c r="H5" s="20">
        <v>37</v>
      </c>
      <c r="I5" s="20">
        <v>33</v>
      </c>
      <c r="J5" s="20">
        <v>29</v>
      </c>
      <c r="K5" s="20">
        <v>26</v>
      </c>
      <c r="L5" s="20">
        <v>23</v>
      </c>
      <c r="M5" s="20">
        <v>20</v>
      </c>
      <c r="N5" s="20">
        <v>18</v>
      </c>
      <c r="O5" s="20">
        <v>16</v>
      </c>
      <c r="P5" s="20">
        <v>14</v>
      </c>
      <c r="R5" s="3" t="s">
        <v>28</v>
      </c>
      <c r="S5" s="15">
        <f>S3^(1/(S4-1))</f>
        <v>1.1286245335091591</v>
      </c>
      <c r="U5" s="48" t="str">
        <f>CONCATENATE("High ",G8)</f>
        <v>High 70</v>
      </c>
      <c r="V5" s="49" t="str">
        <f>CONCATENATE("Sprokets  ",G6,"-",G7,"-",G8,"  &amp;  ",H5,"-",I5,"-",J5,"-",K5,"-",L5,"-",M5,"-",N5,"-",O5,"-",P5)</f>
        <v>Sprokets  34-52-70  &amp;  37-33-29-26-23-20-18-16-14</v>
      </c>
      <c r="W5" s="50"/>
      <c r="X5" s="50"/>
      <c r="Y5" s="50"/>
      <c r="Z5" s="50"/>
      <c r="AA5" s="43"/>
    </row>
    <row r="6" spans="1:31" ht="18">
      <c r="C6" s="17" t="s">
        <v>7</v>
      </c>
      <c r="F6" s="3" t="s">
        <v>0</v>
      </c>
      <c r="G6" s="13">
        <v>34</v>
      </c>
      <c r="H6" s="9">
        <f>G6/$H$5</f>
        <v>0.91891891891891897</v>
      </c>
      <c r="I6" s="9">
        <f>G6/$I$5</f>
        <v>1.0303030303030303</v>
      </c>
      <c r="J6" s="9">
        <f>G6/$J$5</f>
        <v>1.1724137931034482</v>
      </c>
      <c r="K6" s="9">
        <f>G6/$K$5</f>
        <v>1.3076923076923077</v>
      </c>
      <c r="L6" s="9">
        <f>G6/$L$5</f>
        <v>1.4782608695652173</v>
      </c>
      <c r="M6" s="9">
        <f>G6/$M$5</f>
        <v>1.7</v>
      </c>
      <c r="N6" s="9">
        <f>G6/$N$5</f>
        <v>1.8888888888888888</v>
      </c>
      <c r="O6" s="9">
        <f>G6/$O$5</f>
        <v>2.125</v>
      </c>
      <c r="P6" s="9">
        <f>G6/$P$5</f>
        <v>2.4285714285714284</v>
      </c>
      <c r="Q6" s="53" t="s">
        <v>19</v>
      </c>
      <c r="R6" s="46"/>
      <c r="S6" s="46"/>
      <c r="T6" s="41"/>
      <c r="U6" s="7"/>
      <c r="V6" s="6"/>
      <c r="AB6" s="2"/>
      <c r="AC6" s="2"/>
      <c r="AD6" s="2"/>
      <c r="AE6" s="2"/>
    </row>
    <row r="7" spans="1:31" ht="18">
      <c r="C7" s="17" t="s">
        <v>6</v>
      </c>
      <c r="F7" s="3" t="s">
        <v>4</v>
      </c>
      <c r="G7" s="13">
        <v>52</v>
      </c>
      <c r="H7" s="9">
        <f>G7/$H$5</f>
        <v>1.4054054054054055</v>
      </c>
      <c r="I7" s="9">
        <f>G7/$I$5</f>
        <v>1.5757575757575757</v>
      </c>
      <c r="J7" s="9">
        <f>G7/$J$5</f>
        <v>1.7931034482758621</v>
      </c>
      <c r="K7" s="9">
        <f>G7/$K$5</f>
        <v>2</v>
      </c>
      <c r="L7" s="9">
        <f>G7/$L$5</f>
        <v>2.2608695652173911</v>
      </c>
      <c r="M7" s="9">
        <f>G7/$M$5</f>
        <v>2.6</v>
      </c>
      <c r="N7" s="9">
        <f>G7/$N$5</f>
        <v>2.8888888888888888</v>
      </c>
      <c r="O7" s="9">
        <f>G7/$O$5</f>
        <v>3.25</v>
      </c>
      <c r="P7" s="9">
        <f>G7/$P$5</f>
        <v>3.7142857142857144</v>
      </c>
      <c r="Q7" s="54" t="s">
        <v>20</v>
      </c>
      <c r="R7" s="36" t="s">
        <v>23</v>
      </c>
      <c r="S7" s="3"/>
      <c r="T7" s="56"/>
      <c r="U7" s="7"/>
      <c r="V7" s="6"/>
    </row>
    <row r="8" spans="1:31" ht="18" thickBot="1">
      <c r="F8" s="3" t="s">
        <v>5</v>
      </c>
      <c r="G8" s="13">
        <v>70</v>
      </c>
      <c r="H8" s="9">
        <f>G8/$H$5</f>
        <v>1.8918918918918919</v>
      </c>
      <c r="I8" s="9">
        <f>G8/$I$5</f>
        <v>2.1212121212121211</v>
      </c>
      <c r="J8" s="9">
        <f>G8/$J$5</f>
        <v>2.4137931034482758</v>
      </c>
      <c r="K8" s="9">
        <f>G8/$K$5</f>
        <v>2.6923076923076925</v>
      </c>
      <c r="L8" s="9">
        <f>G8/$L$5</f>
        <v>3.0434782608695654</v>
      </c>
      <c r="M8" s="9">
        <f>G8/$M$5</f>
        <v>3.5</v>
      </c>
      <c r="N8" s="9">
        <f>G8/$N$5</f>
        <v>3.8888888888888888</v>
      </c>
      <c r="O8" s="9">
        <f>G8/$O$5</f>
        <v>4.375</v>
      </c>
      <c r="P8" s="9">
        <f>G8/$P$5</f>
        <v>5</v>
      </c>
      <c r="Q8" s="55" t="s">
        <v>21</v>
      </c>
      <c r="R8" s="57" t="s">
        <v>22</v>
      </c>
      <c r="S8" s="57" t="s">
        <v>31</v>
      </c>
      <c r="T8" s="58" t="s">
        <v>32</v>
      </c>
      <c r="U8" s="7" t="s">
        <v>33</v>
      </c>
      <c r="V8" s="6"/>
    </row>
    <row r="9" spans="1:31" ht="17">
      <c r="D9" s="7" t="s">
        <v>16</v>
      </c>
      <c r="L9" s="3" t="s">
        <v>42</v>
      </c>
      <c r="R9" s="6">
        <v>1</v>
      </c>
      <c r="S9" s="13">
        <v>4.5</v>
      </c>
      <c r="T9" s="13">
        <v>7</v>
      </c>
      <c r="U9" s="15">
        <f>H6</f>
        <v>0.91891891891891897</v>
      </c>
    </row>
    <row r="10" spans="1:31" ht="17">
      <c r="A10" s="65">
        <f>B10/(5280*12*0.0000254)</f>
        <v>3.125</v>
      </c>
      <c r="B10" s="66">
        <v>5.0292000000000003</v>
      </c>
      <c r="D10" s="13">
        <v>700</v>
      </c>
      <c r="E10" s="5" t="s">
        <v>14</v>
      </c>
      <c r="G10" s="51" t="s">
        <v>39</v>
      </c>
      <c r="H10" s="3" t="s">
        <v>48</v>
      </c>
      <c r="I10" s="3" t="s">
        <v>49</v>
      </c>
      <c r="J10" s="3" t="s">
        <v>50</v>
      </c>
      <c r="R10" s="6">
        <f t="shared" ref="R10:T16" si="1">R9+1</f>
        <v>2</v>
      </c>
      <c r="S10" s="6">
        <f t="shared" si="1"/>
        <v>5.5</v>
      </c>
      <c r="T10" s="6">
        <f t="shared" si="1"/>
        <v>8</v>
      </c>
      <c r="U10" s="15">
        <f t="shared" ref="U10:U23" si="2">$S$5*U9</f>
        <v>1.0371144361976057</v>
      </c>
    </row>
    <row r="11" spans="1:31" ht="17">
      <c r="A11" s="26" t="s">
        <v>76</v>
      </c>
      <c r="B11" s="37" t="s">
        <v>77</v>
      </c>
      <c r="D11" s="19">
        <f>D10/25.4</f>
        <v>27.559055118110237</v>
      </c>
      <c r="E11" s="5" t="s">
        <v>13</v>
      </c>
      <c r="G11" s="51" t="s">
        <v>40</v>
      </c>
      <c r="H11" s="52">
        <f>H5+G8-G6-P5</f>
        <v>59</v>
      </c>
      <c r="I11" s="52">
        <f>I5+G8-G6-P5</f>
        <v>55</v>
      </c>
      <c r="J11" s="52">
        <f>J5+G8-G6-P5</f>
        <v>51</v>
      </c>
      <c r="K11" s="24">
        <v>11</v>
      </c>
      <c r="L11" s="2" t="s">
        <v>43</v>
      </c>
      <c r="R11" s="6">
        <f t="shared" si="1"/>
        <v>3</v>
      </c>
      <c r="S11" s="6">
        <f t="shared" si="1"/>
        <v>6.5</v>
      </c>
      <c r="T11" s="6">
        <f t="shared" si="1"/>
        <v>9</v>
      </c>
      <c r="U11" s="15">
        <f t="shared" si="2"/>
        <v>1.1705127967491373</v>
      </c>
    </row>
    <row r="12" spans="1:31" ht="17">
      <c r="D12" s="7" t="s">
        <v>17</v>
      </c>
      <c r="G12" s="51" t="s">
        <v>41</v>
      </c>
      <c r="H12" s="52" t="str">
        <f>CONCATENATE(ROUND(SQRT(2)*(H11-2*K11)/8,2)," in.")</f>
        <v>6.54 in.</v>
      </c>
      <c r="I12" s="52" t="str">
        <f>CONCATENATE(ROUND(SQRT(2)*(I11-2*K11)/8,2)," in.")</f>
        <v>5.83 in.</v>
      </c>
      <c r="J12" s="52" t="str">
        <f>CONCATENATE(ROUND(SQRT(2)*(J11-2*K11)/8,2)," in.")</f>
        <v>5.13 in.</v>
      </c>
      <c r="K12" s="6" t="s">
        <v>44</v>
      </c>
      <c r="L12" s="2" t="s">
        <v>45</v>
      </c>
      <c r="R12" s="6">
        <f t="shared" si="1"/>
        <v>4</v>
      </c>
      <c r="S12" s="6">
        <f t="shared" si="1"/>
        <v>7.5</v>
      </c>
      <c r="T12" s="6">
        <f t="shared" si="1"/>
        <v>10</v>
      </c>
      <c r="U12" s="15">
        <f t="shared" si="2"/>
        <v>1.3210694591974963</v>
      </c>
    </row>
    <row r="13" spans="1:31">
      <c r="A13" s="7" t="s">
        <v>9</v>
      </c>
      <c r="D13" s="8">
        <f>2.54*PI()*D11</f>
        <v>219.91148575128554</v>
      </c>
      <c r="E13" s="5" t="s">
        <v>37</v>
      </c>
      <c r="I13" s="6" t="s">
        <v>46</v>
      </c>
      <c r="R13" s="6">
        <f t="shared" si="1"/>
        <v>5</v>
      </c>
      <c r="S13" s="6">
        <f t="shared" si="1"/>
        <v>8.5</v>
      </c>
      <c r="T13" s="6">
        <f t="shared" si="1"/>
        <v>11</v>
      </c>
      <c r="U13" s="15">
        <f t="shared" si="2"/>
        <v>1.4909914021199715</v>
      </c>
    </row>
    <row r="14" spans="1:31" ht="17">
      <c r="A14" s="67">
        <v>3.75</v>
      </c>
      <c r="D14" s="15">
        <f>PI()*D11/12</f>
        <v>7.2149437582442753</v>
      </c>
      <c r="E14" s="5" t="s">
        <v>15</v>
      </c>
      <c r="I14" s="6" t="s">
        <v>47</v>
      </c>
      <c r="R14" s="6">
        <f t="shared" si="1"/>
        <v>6</v>
      </c>
      <c r="S14" s="6">
        <f t="shared" si="1"/>
        <v>9.5</v>
      </c>
      <c r="T14" s="6">
        <f t="shared" si="1"/>
        <v>12</v>
      </c>
      <c r="U14" s="15">
        <f t="shared" si="2"/>
        <v>1.6827694756838198</v>
      </c>
    </row>
    <row r="15" spans="1:31">
      <c r="A15" s="7" t="s">
        <v>1</v>
      </c>
      <c r="B15" s="7" t="s">
        <v>38</v>
      </c>
      <c r="C15" s="7" t="s">
        <v>2</v>
      </c>
      <c r="D15" s="7" t="s">
        <v>3</v>
      </c>
      <c r="R15" s="6">
        <f t="shared" si="1"/>
        <v>7</v>
      </c>
      <c r="S15" s="6">
        <f t="shared" si="1"/>
        <v>10.5</v>
      </c>
      <c r="T15" s="6">
        <f t="shared" si="1"/>
        <v>13</v>
      </c>
      <c r="U15" s="15">
        <f t="shared" si="2"/>
        <v>1.8992149144971036</v>
      </c>
    </row>
    <row r="16" spans="1:31" ht="17">
      <c r="A16" s="19">
        <f>A14</f>
        <v>3.75</v>
      </c>
      <c r="B16" s="8">
        <f>1.609344*A16</f>
        <v>6.0350400000000004</v>
      </c>
      <c r="C16" s="6">
        <f t="shared" ref="C16:C30" si="3">5280*A16/60</f>
        <v>330</v>
      </c>
      <c r="D16" s="8">
        <f t="shared" ref="D16:D31" si="4">C16/$D$14</f>
        <v>45.738402274157721</v>
      </c>
      <c r="L16" s="3" t="s">
        <v>75</v>
      </c>
      <c r="R16" s="6">
        <f t="shared" si="1"/>
        <v>8</v>
      </c>
      <c r="S16" s="6">
        <f t="shared" si="1"/>
        <v>11.5</v>
      </c>
      <c r="T16" s="6">
        <f t="shared" si="1"/>
        <v>14</v>
      </c>
      <c r="U16" s="15">
        <f t="shared" si="2"/>
        <v>2.1435005469079309</v>
      </c>
    </row>
    <row r="17" spans="1:21" ht="16" thickBot="1">
      <c r="A17" s="21">
        <f t="shared" ref="A17:A30" si="5">A16+$A$14</f>
        <v>7.5</v>
      </c>
      <c r="B17" s="8">
        <f t="shared" ref="B17:B30" si="6">1.609344*A17</f>
        <v>12.070080000000001</v>
      </c>
      <c r="C17" s="6">
        <f t="shared" si="3"/>
        <v>660</v>
      </c>
      <c r="D17" s="8">
        <f t="shared" si="4"/>
        <v>91.476804548315442</v>
      </c>
      <c r="R17" s="6">
        <f t="shared" ref="R17:R23" si="7">R16+1</f>
        <v>9</v>
      </c>
      <c r="S17" s="6"/>
      <c r="T17" s="6"/>
      <c r="U17" s="15">
        <f t="shared" si="2"/>
        <v>2.4192073048305911</v>
      </c>
    </row>
    <row r="18" spans="1:21" ht="16" thickBot="1">
      <c r="A18" s="21">
        <f t="shared" si="5"/>
        <v>11.25</v>
      </c>
      <c r="B18" s="8">
        <f t="shared" si="6"/>
        <v>18.105119999999999</v>
      </c>
      <c r="C18" s="6">
        <f t="shared" si="3"/>
        <v>990</v>
      </c>
      <c r="D18" s="8">
        <f t="shared" si="4"/>
        <v>137.21520682247316</v>
      </c>
      <c r="H18" s="10"/>
      <c r="I18" s="10"/>
      <c r="J18" s="10"/>
      <c r="K18" s="10"/>
      <c r="L18" s="31">
        <f>G6</f>
        <v>34</v>
      </c>
      <c r="M18" s="10"/>
      <c r="N18" s="10"/>
      <c r="O18" s="10"/>
      <c r="P18" s="10"/>
      <c r="R18" s="6">
        <f t="shared" si="7"/>
        <v>10</v>
      </c>
      <c r="S18" s="6"/>
      <c r="U18" s="15">
        <f t="shared" si="2"/>
        <v>2.7303767158763761</v>
      </c>
    </row>
    <row r="19" spans="1:21">
      <c r="A19" s="21">
        <f t="shared" si="5"/>
        <v>15</v>
      </c>
      <c r="B19" s="8">
        <f t="shared" si="6"/>
        <v>24.140160000000002</v>
      </c>
      <c r="C19" s="6">
        <f t="shared" si="3"/>
        <v>1320</v>
      </c>
      <c r="D19" s="8">
        <f t="shared" si="4"/>
        <v>182.95360909663088</v>
      </c>
      <c r="G19" s="29"/>
      <c r="H19" s="32">
        <f t="shared" ref="H19:P19" si="8">H5</f>
        <v>37</v>
      </c>
      <c r="I19" s="32">
        <f t="shared" si="8"/>
        <v>33</v>
      </c>
      <c r="J19" s="32">
        <f t="shared" si="8"/>
        <v>29</v>
      </c>
      <c r="K19" s="32">
        <f t="shared" si="8"/>
        <v>26</v>
      </c>
      <c r="L19" s="11">
        <f t="shared" si="8"/>
        <v>23</v>
      </c>
      <c r="M19" s="32">
        <f t="shared" si="8"/>
        <v>20</v>
      </c>
      <c r="N19" s="32">
        <f t="shared" si="8"/>
        <v>18</v>
      </c>
      <c r="O19" s="32">
        <f t="shared" si="8"/>
        <v>16</v>
      </c>
      <c r="P19" s="34">
        <f t="shared" si="8"/>
        <v>14</v>
      </c>
      <c r="R19" s="6">
        <f t="shared" si="7"/>
        <v>11</v>
      </c>
      <c r="S19" s="6"/>
      <c r="U19" s="15">
        <f t="shared" si="2"/>
        <v>3.081570147260245</v>
      </c>
    </row>
    <row r="20" spans="1:21" ht="16" thickBot="1">
      <c r="A20" s="21">
        <f t="shared" si="5"/>
        <v>18.75</v>
      </c>
      <c r="B20" s="8">
        <f t="shared" si="6"/>
        <v>30.175200000000004</v>
      </c>
      <c r="C20" s="6">
        <f t="shared" si="3"/>
        <v>1650</v>
      </c>
      <c r="D20" s="8">
        <f t="shared" si="4"/>
        <v>228.69201137078861</v>
      </c>
      <c r="G20" s="30" t="str">
        <f>$A$15</f>
        <v>MPH</v>
      </c>
      <c r="H20" s="33">
        <f t="shared" ref="H20:P20" si="9">H6</f>
        <v>0.91891891891891897</v>
      </c>
      <c r="I20" s="33">
        <f t="shared" si="9"/>
        <v>1.0303030303030303</v>
      </c>
      <c r="J20" s="33">
        <f t="shared" si="9"/>
        <v>1.1724137931034482</v>
      </c>
      <c r="K20" s="33">
        <f t="shared" si="9"/>
        <v>1.3076923076923077</v>
      </c>
      <c r="L20" s="33">
        <f t="shared" si="9"/>
        <v>1.4782608695652173</v>
      </c>
      <c r="M20" s="33">
        <f t="shared" si="9"/>
        <v>1.7</v>
      </c>
      <c r="N20" s="33">
        <f t="shared" si="9"/>
        <v>1.8888888888888888</v>
      </c>
      <c r="O20" s="33">
        <f t="shared" si="9"/>
        <v>2.125</v>
      </c>
      <c r="P20" s="35">
        <f t="shared" si="9"/>
        <v>2.4285714285714284</v>
      </c>
      <c r="R20" s="6">
        <f t="shared" si="7"/>
        <v>12</v>
      </c>
      <c r="S20" s="6"/>
      <c r="U20" s="15">
        <f t="shared" si="2"/>
        <v>3.4779356699273447</v>
      </c>
    </row>
    <row r="21" spans="1:21">
      <c r="A21" s="21">
        <f t="shared" si="5"/>
        <v>22.5</v>
      </c>
      <c r="B21" s="8">
        <f t="shared" si="6"/>
        <v>36.210239999999999</v>
      </c>
      <c r="C21" s="6">
        <f t="shared" si="3"/>
        <v>1980</v>
      </c>
      <c r="D21" s="8">
        <f t="shared" si="4"/>
        <v>274.43041364494633</v>
      </c>
      <c r="G21" s="68">
        <f t="shared" ref="G21:G28" si="10">A16</f>
        <v>3.75</v>
      </c>
      <c r="H21" s="8">
        <f t="shared" ref="H21:H28" si="11">D16/$H$6</f>
        <v>49.774143651289279</v>
      </c>
      <c r="I21" s="8">
        <f t="shared" ref="I21:I28" si="12">D16/$I$6</f>
        <v>44.3931551484472</v>
      </c>
      <c r="J21" s="8">
        <f t="shared" ref="J21:J28" si="13">D16/$J$6</f>
        <v>39.01216664560512</v>
      </c>
      <c r="K21" s="8">
        <f t="shared" ref="K21:K28" si="14">D16/$K$6</f>
        <v>34.976425268473548</v>
      </c>
      <c r="L21" s="8">
        <f t="shared" ref="L21:L28" si="15">D16/$L$6</f>
        <v>30.94068389134199</v>
      </c>
      <c r="M21" s="8">
        <f t="shared" ref="M21:M28" si="16">D16/$M$6</f>
        <v>26.904942514210425</v>
      </c>
      <c r="N21" s="8">
        <f t="shared" ref="N21:N28" si="17">D16/$N$6</f>
        <v>24.214448262789382</v>
      </c>
      <c r="O21" s="8">
        <f t="shared" ref="O21:O28" si="18">D16/$O$6</f>
        <v>21.523954011368339</v>
      </c>
      <c r="P21" s="8">
        <f t="shared" ref="P21:P28" si="19">D16/$P$6</f>
        <v>18.833459759947299</v>
      </c>
      <c r="R21" s="6">
        <f t="shared" si="7"/>
        <v>13</v>
      </c>
      <c r="S21" s="6"/>
      <c r="U21" s="15">
        <f t="shared" si="2"/>
        <v>3.9252835230466143</v>
      </c>
    </row>
    <row r="22" spans="1:21">
      <c r="A22" s="21">
        <f t="shared" si="5"/>
        <v>26.25</v>
      </c>
      <c r="B22" s="8">
        <f t="shared" si="6"/>
        <v>42.245280000000001</v>
      </c>
      <c r="C22" s="6">
        <f t="shared" si="3"/>
        <v>2310</v>
      </c>
      <c r="D22" s="8">
        <f t="shared" si="4"/>
        <v>320.16881591910402</v>
      </c>
      <c r="G22" s="68">
        <f t="shared" si="10"/>
        <v>7.5</v>
      </c>
      <c r="H22" s="8">
        <f t="shared" si="11"/>
        <v>99.548287302578558</v>
      </c>
      <c r="I22" s="8">
        <f t="shared" si="12"/>
        <v>88.786310296894399</v>
      </c>
      <c r="J22" s="8">
        <f t="shared" si="13"/>
        <v>78.02433329121024</v>
      </c>
      <c r="K22" s="8">
        <f t="shared" si="14"/>
        <v>69.952850536947096</v>
      </c>
      <c r="L22" s="8">
        <f t="shared" si="15"/>
        <v>61.881367782683981</v>
      </c>
      <c r="M22" s="8">
        <f t="shared" si="16"/>
        <v>53.809885028420851</v>
      </c>
      <c r="N22" s="8">
        <f t="shared" si="17"/>
        <v>48.428896525578764</v>
      </c>
      <c r="O22" s="8">
        <f t="shared" si="18"/>
        <v>43.047908022736678</v>
      </c>
      <c r="P22" s="8">
        <f t="shared" si="19"/>
        <v>37.666919519894599</v>
      </c>
      <c r="R22" s="6">
        <f t="shared" si="7"/>
        <v>14</v>
      </c>
      <c r="S22" s="6"/>
      <c r="U22" s="15">
        <f t="shared" si="2"/>
        <v>4.4301712850896742</v>
      </c>
    </row>
    <row r="23" spans="1:21">
      <c r="A23" s="21">
        <f t="shared" si="5"/>
        <v>30</v>
      </c>
      <c r="B23" s="8">
        <f t="shared" si="6"/>
        <v>48.280320000000003</v>
      </c>
      <c r="C23" s="6">
        <f t="shared" si="3"/>
        <v>2640</v>
      </c>
      <c r="D23" s="8">
        <f t="shared" si="4"/>
        <v>365.90721819326177</v>
      </c>
      <c r="G23" s="68">
        <f t="shared" si="10"/>
        <v>11.25</v>
      </c>
      <c r="H23" s="8">
        <f t="shared" si="11"/>
        <v>149.32243095386784</v>
      </c>
      <c r="I23" s="8">
        <f t="shared" si="12"/>
        <v>133.17946544534161</v>
      </c>
      <c r="J23" s="8">
        <f t="shared" si="13"/>
        <v>117.03649993681536</v>
      </c>
      <c r="K23" s="8">
        <f t="shared" si="14"/>
        <v>104.92927580542066</v>
      </c>
      <c r="L23" s="8">
        <f t="shared" si="15"/>
        <v>92.822051674025971</v>
      </c>
      <c r="M23" s="8">
        <f t="shared" si="16"/>
        <v>80.714827542631269</v>
      </c>
      <c r="N23" s="8">
        <f t="shared" si="17"/>
        <v>72.643344788368154</v>
      </c>
      <c r="O23" s="8">
        <f t="shared" si="18"/>
        <v>64.571862034105024</v>
      </c>
      <c r="P23" s="8">
        <f t="shared" si="19"/>
        <v>56.500379279841894</v>
      </c>
      <c r="R23" s="6">
        <f t="shared" si="7"/>
        <v>15</v>
      </c>
      <c r="S23" s="6"/>
      <c r="U23" s="15">
        <f t="shared" si="2"/>
        <v>5.0000000000000053</v>
      </c>
    </row>
    <row r="24" spans="1:21">
      <c r="A24" s="21">
        <f t="shared" si="5"/>
        <v>33.75</v>
      </c>
      <c r="B24" s="8">
        <f t="shared" si="6"/>
        <v>54.315360000000005</v>
      </c>
      <c r="C24" s="6">
        <f t="shared" si="3"/>
        <v>2970</v>
      </c>
      <c r="D24" s="8">
        <f t="shared" si="4"/>
        <v>411.64562046741946</v>
      </c>
      <c r="G24" s="68">
        <f t="shared" si="10"/>
        <v>15</v>
      </c>
      <c r="H24" s="8">
        <f t="shared" si="11"/>
        <v>199.09657460515712</v>
      </c>
      <c r="I24" s="8">
        <f t="shared" si="12"/>
        <v>177.5726205937888</v>
      </c>
      <c r="J24" s="8">
        <f t="shared" si="13"/>
        <v>156.04866658242048</v>
      </c>
      <c r="K24" s="8">
        <f t="shared" si="14"/>
        <v>139.90570107389419</v>
      </c>
      <c r="L24" s="8">
        <f t="shared" si="15"/>
        <v>123.76273556536796</v>
      </c>
      <c r="M24" s="8">
        <f t="shared" si="16"/>
        <v>107.6197700568417</v>
      </c>
      <c r="N24" s="8">
        <f t="shared" si="17"/>
        <v>96.857793051157529</v>
      </c>
      <c r="O24" s="8">
        <f t="shared" si="18"/>
        <v>86.095816045473356</v>
      </c>
      <c r="P24" s="8">
        <f t="shared" si="19"/>
        <v>75.333839039789197</v>
      </c>
      <c r="R24" s="6"/>
      <c r="S24" s="6"/>
      <c r="U24" s="15"/>
    </row>
    <row r="25" spans="1:21">
      <c r="A25" s="21">
        <f t="shared" si="5"/>
        <v>37.5</v>
      </c>
      <c r="B25" s="8">
        <f t="shared" si="6"/>
        <v>60.350400000000008</v>
      </c>
      <c r="C25" s="6">
        <f t="shared" si="3"/>
        <v>3300</v>
      </c>
      <c r="D25" s="8">
        <f t="shared" si="4"/>
        <v>457.38402274157721</v>
      </c>
      <c r="G25" s="68">
        <f t="shared" si="10"/>
        <v>18.75</v>
      </c>
      <c r="H25" s="8">
        <f t="shared" si="11"/>
        <v>248.87071825644642</v>
      </c>
      <c r="I25" s="8">
        <f t="shared" si="12"/>
        <v>221.96577574223602</v>
      </c>
      <c r="J25" s="8">
        <f t="shared" si="13"/>
        <v>195.06083322802559</v>
      </c>
      <c r="K25" s="8">
        <f t="shared" si="14"/>
        <v>174.88212634236777</v>
      </c>
      <c r="L25" s="8">
        <f t="shared" si="15"/>
        <v>154.70341945670995</v>
      </c>
      <c r="M25" s="8">
        <f t="shared" si="16"/>
        <v>134.52471257105213</v>
      </c>
      <c r="N25" s="8">
        <f t="shared" si="17"/>
        <v>121.07224131394692</v>
      </c>
      <c r="O25" s="8">
        <f t="shared" si="18"/>
        <v>107.6197700568417</v>
      </c>
      <c r="P25" s="8">
        <f t="shared" si="19"/>
        <v>94.167298799736486</v>
      </c>
      <c r="R25" s="6"/>
      <c r="U25" s="15"/>
    </row>
    <row r="26" spans="1:21">
      <c r="A26" s="21">
        <f t="shared" si="5"/>
        <v>41.25</v>
      </c>
      <c r="B26" s="8">
        <f t="shared" si="6"/>
        <v>66.385440000000003</v>
      </c>
      <c r="C26" s="6">
        <f t="shared" si="3"/>
        <v>3630</v>
      </c>
      <c r="D26" s="8">
        <f t="shared" si="4"/>
        <v>503.1224250157349</v>
      </c>
      <c r="G26" s="68">
        <f t="shared" si="10"/>
        <v>22.5</v>
      </c>
      <c r="H26" s="8">
        <f t="shared" si="11"/>
        <v>298.64486190773567</v>
      </c>
      <c r="I26" s="8">
        <f t="shared" si="12"/>
        <v>266.35893089068321</v>
      </c>
      <c r="J26" s="8">
        <f t="shared" si="13"/>
        <v>234.07299987363072</v>
      </c>
      <c r="K26" s="8">
        <f t="shared" si="14"/>
        <v>209.85855161084132</v>
      </c>
      <c r="L26" s="8">
        <f t="shared" si="15"/>
        <v>185.64410334805194</v>
      </c>
      <c r="M26" s="8">
        <f t="shared" si="16"/>
        <v>161.42965508526254</v>
      </c>
      <c r="N26" s="8">
        <f t="shared" si="17"/>
        <v>145.28668957673631</v>
      </c>
      <c r="O26" s="8">
        <f t="shared" si="18"/>
        <v>129.14372406821005</v>
      </c>
      <c r="P26" s="8">
        <f t="shared" si="19"/>
        <v>113.00075855968379</v>
      </c>
    </row>
    <row r="27" spans="1:21">
      <c r="A27" s="21">
        <f t="shared" si="5"/>
        <v>45</v>
      </c>
      <c r="B27" s="8">
        <f t="shared" si="6"/>
        <v>72.420479999999998</v>
      </c>
      <c r="C27" s="6">
        <f t="shared" si="3"/>
        <v>3960</v>
      </c>
      <c r="D27" s="8">
        <f t="shared" si="4"/>
        <v>548.86082728989265</v>
      </c>
      <c r="G27" s="68">
        <f t="shared" si="10"/>
        <v>26.25</v>
      </c>
      <c r="H27" s="8">
        <f t="shared" si="11"/>
        <v>348.41900555902492</v>
      </c>
      <c r="I27" s="8">
        <f t="shared" si="12"/>
        <v>310.7520860391304</v>
      </c>
      <c r="J27" s="8">
        <f t="shared" si="13"/>
        <v>273.08516651923583</v>
      </c>
      <c r="K27" s="8">
        <f t="shared" si="14"/>
        <v>244.83497687931484</v>
      </c>
      <c r="L27" s="8">
        <f t="shared" si="15"/>
        <v>216.5847872393939</v>
      </c>
      <c r="M27" s="8">
        <f t="shared" si="16"/>
        <v>188.33459759947297</v>
      </c>
      <c r="N27" s="8">
        <f t="shared" si="17"/>
        <v>169.50113783952565</v>
      </c>
      <c r="O27" s="8">
        <f t="shared" si="18"/>
        <v>150.66767807957837</v>
      </c>
      <c r="P27" s="8">
        <f t="shared" si="19"/>
        <v>131.83421831963108</v>
      </c>
    </row>
    <row r="28" spans="1:21" ht="16" thickBot="1">
      <c r="A28" s="21">
        <f t="shared" si="5"/>
        <v>48.75</v>
      </c>
      <c r="B28" s="8">
        <f t="shared" si="6"/>
        <v>78.455520000000007</v>
      </c>
      <c r="C28" s="6">
        <f t="shared" si="3"/>
        <v>4290</v>
      </c>
      <c r="D28" s="8">
        <f t="shared" si="4"/>
        <v>594.59922956405035</v>
      </c>
      <c r="G28" s="69">
        <f t="shared" si="10"/>
        <v>30</v>
      </c>
      <c r="H28" s="8">
        <f t="shared" si="11"/>
        <v>398.19314921031423</v>
      </c>
      <c r="I28" s="8">
        <f t="shared" si="12"/>
        <v>355.1452411875776</v>
      </c>
      <c r="J28" s="8">
        <f t="shared" si="13"/>
        <v>312.09733316484096</v>
      </c>
      <c r="K28" s="8">
        <f t="shared" si="14"/>
        <v>279.81140214778839</v>
      </c>
      <c r="L28" s="8">
        <f t="shared" si="15"/>
        <v>247.52547113073592</v>
      </c>
      <c r="M28" s="8">
        <f t="shared" si="16"/>
        <v>215.2395401136834</v>
      </c>
      <c r="N28" s="8">
        <f t="shared" si="17"/>
        <v>193.71558610231506</v>
      </c>
      <c r="O28" s="8">
        <f t="shared" si="18"/>
        <v>172.19163209094671</v>
      </c>
      <c r="P28" s="8">
        <f t="shared" si="19"/>
        <v>150.66767807957839</v>
      </c>
    </row>
    <row r="29" spans="1:21">
      <c r="A29" s="21">
        <f t="shared" si="5"/>
        <v>52.5</v>
      </c>
      <c r="B29" s="8">
        <f t="shared" si="6"/>
        <v>84.490560000000002</v>
      </c>
      <c r="C29" s="6">
        <f t="shared" si="3"/>
        <v>4620</v>
      </c>
      <c r="D29" s="8">
        <f t="shared" si="4"/>
        <v>640.33763183820804</v>
      </c>
      <c r="G29" s="12"/>
      <c r="H29" s="8"/>
      <c r="I29" s="8"/>
      <c r="J29" s="8"/>
      <c r="K29" s="8"/>
      <c r="L29" s="8"/>
      <c r="M29" s="8"/>
      <c r="N29" s="8"/>
      <c r="O29" s="8"/>
      <c r="P29" s="8"/>
    </row>
    <row r="30" spans="1:21">
      <c r="A30" s="21">
        <f t="shared" si="5"/>
        <v>56.25</v>
      </c>
      <c r="B30" s="8">
        <f t="shared" si="6"/>
        <v>90.525600000000011</v>
      </c>
      <c r="C30" s="6">
        <f t="shared" si="3"/>
        <v>4950</v>
      </c>
      <c r="D30" s="8">
        <f t="shared" si="4"/>
        <v>686.07603411236573</v>
      </c>
    </row>
    <row r="31" spans="1:21" ht="16" thickBot="1">
      <c r="A31" s="21">
        <f t="shared" ref="A31" si="20">A30+$A$14</f>
        <v>60</v>
      </c>
      <c r="B31" s="8">
        <f t="shared" ref="B31" si="21">1.609344*A31</f>
        <v>96.560640000000006</v>
      </c>
      <c r="C31" s="6">
        <f t="shared" ref="C31" si="22">5280*A31/60</f>
        <v>5280</v>
      </c>
      <c r="D31" s="8">
        <f t="shared" si="4"/>
        <v>731.81443638652354</v>
      </c>
    </row>
    <row r="32" spans="1:21" ht="16" thickBot="1">
      <c r="H32" s="10"/>
      <c r="I32" s="10"/>
      <c r="J32" s="10"/>
      <c r="K32" s="10"/>
      <c r="L32" s="31">
        <f>G7</f>
        <v>52</v>
      </c>
      <c r="M32" s="10"/>
      <c r="N32" s="10"/>
      <c r="O32" s="10"/>
      <c r="P32" s="10"/>
    </row>
    <row r="33" spans="1:31">
      <c r="G33" s="29"/>
      <c r="H33" s="32">
        <f t="shared" ref="H33:P33" si="23">H5</f>
        <v>37</v>
      </c>
      <c r="I33" s="32">
        <f t="shared" si="23"/>
        <v>33</v>
      </c>
      <c r="J33" s="32">
        <f t="shared" si="23"/>
        <v>29</v>
      </c>
      <c r="K33" s="32">
        <f t="shared" si="23"/>
        <v>26</v>
      </c>
      <c r="L33" s="11">
        <f t="shared" si="23"/>
        <v>23</v>
      </c>
      <c r="M33" s="32">
        <f t="shared" si="23"/>
        <v>20</v>
      </c>
      <c r="N33" s="32">
        <f t="shared" si="23"/>
        <v>18</v>
      </c>
      <c r="O33" s="32">
        <f t="shared" si="23"/>
        <v>16</v>
      </c>
      <c r="P33" s="34">
        <f t="shared" si="23"/>
        <v>14</v>
      </c>
    </row>
    <row r="34" spans="1:31" ht="16" thickBot="1">
      <c r="G34" s="30" t="str">
        <f>$A$15</f>
        <v>MPH</v>
      </c>
      <c r="H34" s="33">
        <f t="shared" ref="H34:P34" si="24">H7</f>
        <v>1.4054054054054055</v>
      </c>
      <c r="I34" s="33">
        <f t="shared" si="24"/>
        <v>1.5757575757575757</v>
      </c>
      <c r="J34" s="33">
        <f t="shared" si="24"/>
        <v>1.7931034482758621</v>
      </c>
      <c r="K34" s="33">
        <f t="shared" si="24"/>
        <v>2</v>
      </c>
      <c r="L34" s="33">
        <f t="shared" si="24"/>
        <v>2.2608695652173911</v>
      </c>
      <c r="M34" s="33">
        <f t="shared" si="24"/>
        <v>2.6</v>
      </c>
      <c r="N34" s="33">
        <f t="shared" si="24"/>
        <v>2.8888888888888888</v>
      </c>
      <c r="O34" s="33">
        <f t="shared" si="24"/>
        <v>3.25</v>
      </c>
      <c r="P34" s="35">
        <f t="shared" si="24"/>
        <v>3.7142857142857144</v>
      </c>
    </row>
    <row r="35" spans="1:31">
      <c r="G35" s="68">
        <f t="shared" ref="G35:G46" si="25">A16</f>
        <v>3.75</v>
      </c>
      <c r="H35" s="8">
        <f t="shared" ref="H35:H46" si="26">D16/$H$7</f>
        <v>32.544632387381455</v>
      </c>
      <c r="I35" s="8">
        <f t="shared" ref="I35:I46" si="27">D16/$I$7</f>
        <v>29.026293750907787</v>
      </c>
      <c r="J35" s="8">
        <f t="shared" ref="J35:J46" si="28">D16/$J$7</f>
        <v>25.507955114434115</v>
      </c>
      <c r="K35" s="8">
        <f t="shared" ref="K35:K46" si="29">D16/$K$7</f>
        <v>22.869201137078861</v>
      </c>
      <c r="L35" s="8">
        <f t="shared" ref="L35:L46" si="30">D16/$L$7</f>
        <v>20.23044715972361</v>
      </c>
      <c r="M35" s="8">
        <f t="shared" ref="M35:M46" si="31">D16/$M$7</f>
        <v>17.591693182368353</v>
      </c>
      <c r="N35" s="8">
        <f t="shared" ref="N35:N46" si="32">D16/$N$7</f>
        <v>15.832523864131518</v>
      </c>
      <c r="O35" s="8">
        <f t="shared" ref="O35:O46" si="33">D16/$O$7</f>
        <v>14.073354545894684</v>
      </c>
      <c r="P35" s="8">
        <f t="shared" ref="P35:P46" si="34">D16/$P$7</f>
        <v>12.314185227657848</v>
      </c>
    </row>
    <row r="36" spans="1:31">
      <c r="G36" s="68">
        <f t="shared" si="25"/>
        <v>7.5</v>
      </c>
      <c r="H36" s="8">
        <f t="shared" si="26"/>
        <v>65.08926477476291</v>
      </c>
      <c r="I36" s="8">
        <f t="shared" si="27"/>
        <v>58.052587501815573</v>
      </c>
      <c r="J36" s="8">
        <f t="shared" si="28"/>
        <v>51.015910228868229</v>
      </c>
      <c r="K36" s="8">
        <f t="shared" si="29"/>
        <v>45.738402274157721</v>
      </c>
      <c r="L36" s="8">
        <f t="shared" si="30"/>
        <v>40.46089431944722</v>
      </c>
      <c r="M36" s="8">
        <f t="shared" si="31"/>
        <v>35.183386364736705</v>
      </c>
      <c r="N36" s="8">
        <f t="shared" si="32"/>
        <v>31.665047728263037</v>
      </c>
      <c r="O36" s="8">
        <f t="shared" si="33"/>
        <v>28.146709091789369</v>
      </c>
      <c r="P36" s="8">
        <f t="shared" si="34"/>
        <v>24.628370455315697</v>
      </c>
      <c r="AA36" s="7" t="s">
        <v>8</v>
      </c>
      <c r="AB36" s="2"/>
      <c r="AC36" s="2"/>
      <c r="AD36" s="2"/>
      <c r="AE36" s="2"/>
    </row>
    <row r="37" spans="1:31">
      <c r="A37" s="2" t="s">
        <v>12</v>
      </c>
      <c r="G37" s="68">
        <f t="shared" si="25"/>
        <v>11.25</v>
      </c>
      <c r="H37" s="8">
        <f t="shared" si="26"/>
        <v>97.633897162144365</v>
      </c>
      <c r="I37" s="8">
        <f t="shared" si="27"/>
        <v>87.078881252723363</v>
      </c>
      <c r="J37" s="8">
        <f t="shared" si="28"/>
        <v>76.523865343302333</v>
      </c>
      <c r="K37" s="8">
        <f t="shared" si="29"/>
        <v>68.607603411236582</v>
      </c>
      <c r="L37" s="8">
        <f t="shared" si="30"/>
        <v>60.691341479170831</v>
      </c>
      <c r="M37" s="8">
        <f t="shared" si="31"/>
        <v>52.775079547105058</v>
      </c>
      <c r="N37" s="8">
        <f t="shared" si="32"/>
        <v>47.497571592394557</v>
      </c>
      <c r="O37" s="8">
        <f t="shared" si="33"/>
        <v>42.220063637684049</v>
      </c>
      <c r="P37" s="8">
        <f t="shared" si="34"/>
        <v>36.942555682973541</v>
      </c>
      <c r="V37" s="14" t="s">
        <v>92</v>
      </c>
      <c r="W37" s="60">
        <v>34</v>
      </c>
      <c r="X37" s="61">
        <v>30</v>
      </c>
      <c r="Y37" s="61">
        <v>26</v>
      </c>
      <c r="Z37" s="61">
        <v>23</v>
      </c>
      <c r="AA37" s="61">
        <v>20</v>
      </c>
      <c r="AB37" s="61">
        <v>17</v>
      </c>
      <c r="AC37" s="61">
        <v>15</v>
      </c>
      <c r="AD37" s="61">
        <v>13</v>
      </c>
      <c r="AE37" s="62">
        <v>11</v>
      </c>
    </row>
    <row r="38" spans="1:31">
      <c r="A38" s="2" t="s">
        <v>10</v>
      </c>
      <c r="G38" s="68">
        <f t="shared" si="25"/>
        <v>15</v>
      </c>
      <c r="H38" s="8">
        <f t="shared" si="26"/>
        <v>130.17852954952582</v>
      </c>
      <c r="I38" s="8">
        <f t="shared" si="27"/>
        <v>116.10517500363115</v>
      </c>
      <c r="J38" s="8">
        <f t="shared" si="28"/>
        <v>102.03182045773646</v>
      </c>
      <c r="K38" s="8">
        <f t="shared" si="29"/>
        <v>91.476804548315442</v>
      </c>
      <c r="L38" s="8">
        <f t="shared" si="30"/>
        <v>80.921788638894441</v>
      </c>
      <c r="M38" s="8">
        <f t="shared" si="31"/>
        <v>70.366772729473411</v>
      </c>
      <c r="N38" s="8">
        <f t="shared" si="32"/>
        <v>63.330095456526074</v>
      </c>
      <c r="O38" s="8">
        <f t="shared" si="33"/>
        <v>56.293418183578737</v>
      </c>
      <c r="P38" s="8">
        <f t="shared" si="34"/>
        <v>49.256740910631393</v>
      </c>
      <c r="Z38" s="38" t="s">
        <v>89</v>
      </c>
      <c r="AA38" s="6" t="s">
        <v>82</v>
      </c>
    </row>
    <row r="39" spans="1:31">
      <c r="A39" s="22" t="s">
        <v>11</v>
      </c>
      <c r="G39" s="68">
        <f t="shared" si="25"/>
        <v>18.75</v>
      </c>
      <c r="H39" s="8">
        <f t="shared" si="26"/>
        <v>162.72316193690727</v>
      </c>
      <c r="I39" s="8">
        <f t="shared" si="27"/>
        <v>145.13146875453893</v>
      </c>
      <c r="J39" s="8">
        <f t="shared" si="28"/>
        <v>127.53977557217057</v>
      </c>
      <c r="K39" s="8">
        <f t="shared" si="29"/>
        <v>114.3460056853943</v>
      </c>
      <c r="L39" s="8">
        <f t="shared" si="30"/>
        <v>101.15223579861805</v>
      </c>
      <c r="M39" s="8">
        <f t="shared" si="31"/>
        <v>87.95846591184177</v>
      </c>
      <c r="N39" s="8">
        <f t="shared" si="32"/>
        <v>79.162619320657598</v>
      </c>
      <c r="O39" s="8">
        <f t="shared" si="33"/>
        <v>70.366772729473411</v>
      </c>
      <c r="P39" s="8">
        <f t="shared" si="34"/>
        <v>61.570926138289238</v>
      </c>
    </row>
    <row r="40" spans="1:31">
      <c r="A40" s="2"/>
      <c r="G40" s="68">
        <f t="shared" si="25"/>
        <v>22.5</v>
      </c>
      <c r="H40" s="8">
        <f t="shared" si="26"/>
        <v>195.26779432428873</v>
      </c>
      <c r="I40" s="8">
        <f t="shared" si="27"/>
        <v>174.15776250544673</v>
      </c>
      <c r="J40" s="8">
        <f t="shared" si="28"/>
        <v>153.04773068660467</v>
      </c>
      <c r="K40" s="8">
        <f t="shared" si="29"/>
        <v>137.21520682247316</v>
      </c>
      <c r="L40" s="8">
        <f t="shared" si="30"/>
        <v>121.38268295834166</v>
      </c>
      <c r="M40" s="8">
        <f t="shared" si="31"/>
        <v>105.55015909421012</v>
      </c>
      <c r="N40" s="8">
        <f t="shared" si="32"/>
        <v>94.995143184789114</v>
      </c>
      <c r="O40" s="8">
        <f t="shared" si="33"/>
        <v>84.440127275368098</v>
      </c>
      <c r="P40" s="8">
        <f t="shared" si="34"/>
        <v>73.885111365947083</v>
      </c>
      <c r="AA40" s="7" t="s">
        <v>84</v>
      </c>
    </row>
    <row r="41" spans="1:31">
      <c r="A41" s="2"/>
      <c r="G41" s="68">
        <f t="shared" si="25"/>
        <v>26.25</v>
      </c>
      <c r="H41" s="8">
        <f t="shared" si="26"/>
        <v>227.81242671167016</v>
      </c>
      <c r="I41" s="8">
        <f t="shared" si="27"/>
        <v>203.18405625635449</v>
      </c>
      <c r="J41" s="8">
        <f t="shared" si="28"/>
        <v>178.55568580103878</v>
      </c>
      <c r="K41" s="8">
        <f t="shared" si="29"/>
        <v>160.08440795955201</v>
      </c>
      <c r="L41" s="8">
        <f t="shared" si="30"/>
        <v>141.61313011806524</v>
      </c>
      <c r="M41" s="8">
        <f t="shared" si="31"/>
        <v>123.14185227657846</v>
      </c>
      <c r="N41" s="8">
        <f t="shared" si="32"/>
        <v>110.82766704892063</v>
      </c>
      <c r="O41" s="8">
        <f t="shared" si="33"/>
        <v>98.513481821262772</v>
      </c>
      <c r="P41" s="8">
        <f t="shared" si="34"/>
        <v>86.199296593604927</v>
      </c>
      <c r="V41" s="14" t="s">
        <v>92</v>
      </c>
      <c r="W41" s="60">
        <v>37</v>
      </c>
      <c r="X41" s="61">
        <v>33</v>
      </c>
      <c r="Y41" s="61">
        <v>29</v>
      </c>
      <c r="Z41" s="61">
        <v>26</v>
      </c>
      <c r="AA41" s="61">
        <v>23</v>
      </c>
      <c r="AB41" s="63">
        <v>20</v>
      </c>
      <c r="AC41" s="63">
        <v>18</v>
      </c>
      <c r="AD41" s="63">
        <v>16</v>
      </c>
      <c r="AE41" s="64">
        <v>14</v>
      </c>
    </row>
    <row r="42" spans="1:31">
      <c r="A42" s="16" t="s">
        <v>27</v>
      </c>
      <c r="G42" s="68">
        <f t="shared" si="25"/>
        <v>30</v>
      </c>
      <c r="H42" s="8">
        <f t="shared" si="26"/>
        <v>260.35705909905164</v>
      </c>
      <c r="I42" s="8">
        <f t="shared" si="27"/>
        <v>232.21035000726229</v>
      </c>
      <c r="J42" s="8">
        <f t="shared" si="28"/>
        <v>204.06364091547292</v>
      </c>
      <c r="K42" s="8">
        <f t="shared" si="29"/>
        <v>182.95360909663088</v>
      </c>
      <c r="L42" s="8">
        <f t="shared" si="30"/>
        <v>161.84357727778888</v>
      </c>
      <c r="M42" s="8">
        <f t="shared" si="31"/>
        <v>140.73354545894682</v>
      </c>
      <c r="N42" s="8">
        <f t="shared" si="32"/>
        <v>126.66019091305215</v>
      </c>
      <c r="O42" s="8">
        <f t="shared" si="33"/>
        <v>112.58683636715747</v>
      </c>
      <c r="P42" s="8">
        <f t="shared" si="34"/>
        <v>98.513481821262786</v>
      </c>
      <c r="X42" s="14" t="s">
        <v>89</v>
      </c>
      <c r="Y42" s="6" t="s">
        <v>85</v>
      </c>
      <c r="Z42" s="6" t="s">
        <v>78</v>
      </c>
      <c r="AA42" s="6" t="s">
        <v>80</v>
      </c>
      <c r="AB42" s="6" t="s">
        <v>79</v>
      </c>
      <c r="AC42" s="6" t="s">
        <v>81</v>
      </c>
      <c r="AD42" s="6" t="s">
        <v>83</v>
      </c>
    </row>
    <row r="43" spans="1:31">
      <c r="A43" s="16" t="s">
        <v>24</v>
      </c>
      <c r="G43" s="68">
        <f t="shared" si="25"/>
        <v>33.75</v>
      </c>
      <c r="H43" s="8">
        <f t="shared" si="26"/>
        <v>292.90169148643304</v>
      </c>
      <c r="I43" s="8">
        <f t="shared" si="27"/>
        <v>261.23664375817003</v>
      </c>
      <c r="J43" s="8">
        <f t="shared" si="28"/>
        <v>229.571596029907</v>
      </c>
      <c r="K43" s="8">
        <f t="shared" si="29"/>
        <v>205.82281023370973</v>
      </c>
      <c r="L43" s="8">
        <f t="shared" si="30"/>
        <v>182.07402443751246</v>
      </c>
      <c r="M43" s="8">
        <f t="shared" si="31"/>
        <v>158.32523864131517</v>
      </c>
      <c r="N43" s="8">
        <f t="shared" si="32"/>
        <v>142.49271477718366</v>
      </c>
      <c r="O43" s="8">
        <f t="shared" si="33"/>
        <v>126.66019091305215</v>
      </c>
      <c r="P43" s="8">
        <f t="shared" si="34"/>
        <v>110.82766704892062</v>
      </c>
    </row>
    <row r="44" spans="1:31">
      <c r="A44" s="16" t="s">
        <v>25</v>
      </c>
      <c r="G44" s="68">
        <f t="shared" si="25"/>
        <v>37.5</v>
      </c>
      <c r="H44" s="8">
        <f t="shared" si="26"/>
        <v>325.44632387381455</v>
      </c>
      <c r="I44" s="8">
        <f t="shared" si="27"/>
        <v>290.26293750907786</v>
      </c>
      <c r="J44" s="8">
        <f t="shared" si="28"/>
        <v>255.07955114434114</v>
      </c>
      <c r="K44" s="8">
        <f t="shared" si="29"/>
        <v>228.69201137078861</v>
      </c>
      <c r="L44" s="8">
        <f t="shared" si="30"/>
        <v>202.3044715972361</v>
      </c>
      <c r="M44" s="8">
        <f t="shared" si="31"/>
        <v>175.91693182368354</v>
      </c>
      <c r="N44" s="8">
        <f t="shared" si="32"/>
        <v>158.3252386413152</v>
      </c>
      <c r="O44" s="8">
        <f t="shared" si="33"/>
        <v>140.73354545894682</v>
      </c>
      <c r="P44" s="8">
        <f t="shared" si="34"/>
        <v>123.14185227657848</v>
      </c>
    </row>
    <row r="45" spans="1:31">
      <c r="A45" s="16" t="s">
        <v>26</v>
      </c>
      <c r="G45" s="68">
        <f t="shared" si="25"/>
        <v>41.25</v>
      </c>
      <c r="H45" s="8">
        <f t="shared" si="26"/>
        <v>357.99095626119595</v>
      </c>
      <c r="I45" s="8">
        <f t="shared" si="27"/>
        <v>319.28923125998563</v>
      </c>
      <c r="J45" s="8">
        <f t="shared" si="28"/>
        <v>280.58750625877525</v>
      </c>
      <c r="K45" s="8">
        <f t="shared" si="29"/>
        <v>251.56121250786745</v>
      </c>
      <c r="L45" s="8">
        <f t="shared" si="30"/>
        <v>222.53491875695968</v>
      </c>
      <c r="M45" s="8">
        <f t="shared" si="31"/>
        <v>193.50862500605189</v>
      </c>
      <c r="N45" s="8">
        <f t="shared" si="32"/>
        <v>174.1577625054467</v>
      </c>
      <c r="O45" s="8">
        <f t="shared" si="33"/>
        <v>154.80690000484151</v>
      </c>
      <c r="P45" s="8">
        <f t="shared" si="34"/>
        <v>135.45603750423632</v>
      </c>
    </row>
    <row r="46" spans="1:31" ht="16" thickBot="1">
      <c r="A46" s="16" t="s">
        <v>29</v>
      </c>
      <c r="G46" s="69">
        <f t="shared" si="25"/>
        <v>45</v>
      </c>
      <c r="H46" s="8">
        <f t="shared" si="26"/>
        <v>390.53558864857746</v>
      </c>
      <c r="I46" s="8">
        <f t="shared" si="27"/>
        <v>348.31552501089345</v>
      </c>
      <c r="J46" s="8">
        <f t="shared" si="28"/>
        <v>306.09546137320933</v>
      </c>
      <c r="K46" s="8">
        <f t="shared" si="29"/>
        <v>274.43041364494633</v>
      </c>
      <c r="L46" s="8">
        <f t="shared" si="30"/>
        <v>242.76536591668332</v>
      </c>
      <c r="M46" s="8">
        <f t="shared" si="31"/>
        <v>211.10031818842023</v>
      </c>
      <c r="N46" s="8">
        <f t="shared" si="32"/>
        <v>189.99028636957823</v>
      </c>
      <c r="O46" s="8">
        <f t="shared" si="33"/>
        <v>168.8802545507362</v>
      </c>
      <c r="P46" s="8">
        <f t="shared" si="34"/>
        <v>147.77022273189417</v>
      </c>
    </row>
    <row r="47" spans="1:31" ht="17">
      <c r="S47" s="39" t="str">
        <f>CONCATENATE("Human Powerband: HP vs Gear &amp; MPH for ",S4,"-Speed (3×9) ",G6,"-",G7,"-",G8," &amp; ",H5,"-",I5,"-",J5,"-",K5,"-",L5,"-",M5,"-",N5,"-",O5,"-",P5," Combo Set Up")</f>
        <v>Human Powerband: HP vs Gear &amp; MPH for 15-Speed (3×9) 34-52-70 &amp; 37-33-29-26-23-20-18-16-14 Combo Set Up</v>
      </c>
    </row>
    <row r="49" spans="7:16" ht="16" thickBot="1"/>
    <row r="50" spans="7:16" ht="16" thickBot="1">
      <c r="H50" s="10"/>
      <c r="I50" s="10"/>
      <c r="J50" s="10"/>
      <c r="K50" s="10"/>
      <c r="L50" s="31">
        <f>G8</f>
        <v>70</v>
      </c>
      <c r="M50" s="10"/>
      <c r="N50" s="10"/>
      <c r="O50" s="10"/>
      <c r="P50" s="10"/>
    </row>
    <row r="51" spans="7:16">
      <c r="G51" s="29"/>
      <c r="H51" s="32">
        <f t="shared" ref="H51:P51" si="35">H5</f>
        <v>37</v>
      </c>
      <c r="I51" s="32">
        <f t="shared" si="35"/>
        <v>33</v>
      </c>
      <c r="J51" s="32">
        <f t="shared" si="35"/>
        <v>29</v>
      </c>
      <c r="K51" s="32">
        <f t="shared" si="35"/>
        <v>26</v>
      </c>
      <c r="L51" s="11">
        <f t="shared" si="35"/>
        <v>23</v>
      </c>
      <c r="M51" s="32">
        <f t="shared" si="35"/>
        <v>20</v>
      </c>
      <c r="N51" s="32">
        <f t="shared" si="35"/>
        <v>18</v>
      </c>
      <c r="O51" s="32">
        <f t="shared" si="35"/>
        <v>16</v>
      </c>
      <c r="P51" s="34">
        <f t="shared" si="35"/>
        <v>14</v>
      </c>
    </row>
    <row r="52" spans="7:16" ht="16" thickBot="1">
      <c r="G52" s="30" t="str">
        <f>$A$15</f>
        <v>MPH</v>
      </c>
      <c r="H52" s="33">
        <f t="shared" ref="H52:P52" si="36">H8</f>
        <v>1.8918918918918919</v>
      </c>
      <c r="I52" s="33">
        <f t="shared" si="36"/>
        <v>2.1212121212121211</v>
      </c>
      <c r="J52" s="33">
        <f t="shared" si="36"/>
        <v>2.4137931034482758</v>
      </c>
      <c r="K52" s="33">
        <f t="shared" si="36"/>
        <v>2.6923076923076925</v>
      </c>
      <c r="L52" s="33">
        <f t="shared" si="36"/>
        <v>3.0434782608695654</v>
      </c>
      <c r="M52" s="33">
        <f t="shared" si="36"/>
        <v>3.5</v>
      </c>
      <c r="N52" s="33">
        <f t="shared" si="36"/>
        <v>3.8888888888888888</v>
      </c>
      <c r="O52" s="33">
        <f t="shared" si="36"/>
        <v>4.375</v>
      </c>
      <c r="P52" s="35">
        <f t="shared" si="36"/>
        <v>5</v>
      </c>
    </row>
    <row r="53" spans="7:16">
      <c r="G53" s="68">
        <f t="shared" ref="G53:G68" si="37">A16</f>
        <v>3.75</v>
      </c>
      <c r="H53" s="8">
        <f t="shared" ref="H53:H68" si="38">D16/$H$8</f>
        <v>24.176012630626225</v>
      </c>
      <c r="I53" s="8">
        <f t="shared" ref="I53:I68" si="39">D16/$I$8</f>
        <v>21.5623896435315</v>
      </c>
      <c r="J53" s="8">
        <f t="shared" ref="J53:J68" si="40">D16/$J$8</f>
        <v>18.948766656436771</v>
      </c>
      <c r="K53" s="8">
        <f t="shared" ref="K53:K68" si="41">D16/$K$8</f>
        <v>16.988549416115724</v>
      </c>
      <c r="L53" s="8">
        <f t="shared" ref="L53:L68" si="42">D16/$L$8</f>
        <v>15.028332175794679</v>
      </c>
      <c r="M53" s="8">
        <f t="shared" ref="M53:M68" si="43">D16/$M$8</f>
        <v>13.068114935473634</v>
      </c>
      <c r="N53" s="8">
        <f t="shared" ref="N53:N68" si="44">D16/$N$8</f>
        <v>11.761303441926271</v>
      </c>
      <c r="O53" s="8">
        <f t="shared" ref="O53:O68" si="45">D16/$O$8</f>
        <v>10.454491948378907</v>
      </c>
      <c r="P53" s="8">
        <f t="shared" ref="P53:P68" si="46">D16/$P$8</f>
        <v>9.1476804548315442</v>
      </c>
    </row>
    <row r="54" spans="7:16">
      <c r="G54" s="68">
        <f t="shared" si="37"/>
        <v>7.5</v>
      </c>
      <c r="H54" s="8">
        <f t="shared" si="38"/>
        <v>48.35202526125245</v>
      </c>
      <c r="I54" s="8">
        <f t="shared" si="39"/>
        <v>43.124779287062999</v>
      </c>
      <c r="J54" s="8">
        <f t="shared" si="40"/>
        <v>37.897533312873541</v>
      </c>
      <c r="K54" s="8">
        <f t="shared" si="41"/>
        <v>33.977098832231448</v>
      </c>
      <c r="L54" s="8">
        <f t="shared" si="42"/>
        <v>30.056664351589358</v>
      </c>
      <c r="M54" s="8">
        <f t="shared" si="43"/>
        <v>26.136229870947268</v>
      </c>
      <c r="N54" s="8">
        <f t="shared" si="44"/>
        <v>23.522606883852543</v>
      </c>
      <c r="O54" s="8">
        <f t="shared" si="45"/>
        <v>20.908983896757814</v>
      </c>
      <c r="P54" s="8">
        <f t="shared" si="46"/>
        <v>18.295360909663088</v>
      </c>
    </row>
    <row r="55" spans="7:16">
      <c r="G55" s="68">
        <f t="shared" si="37"/>
        <v>11.25</v>
      </c>
      <c r="H55" s="8">
        <f t="shared" si="38"/>
        <v>72.528037891878668</v>
      </c>
      <c r="I55" s="8">
        <f t="shared" si="39"/>
        <v>64.687168930594495</v>
      </c>
      <c r="J55" s="8">
        <f t="shared" si="40"/>
        <v>56.846299969310309</v>
      </c>
      <c r="K55" s="8">
        <f t="shared" si="41"/>
        <v>50.965648248347172</v>
      </c>
      <c r="L55" s="8">
        <f t="shared" si="42"/>
        <v>45.084996527384035</v>
      </c>
      <c r="M55" s="8">
        <f t="shared" si="43"/>
        <v>39.204344806420906</v>
      </c>
      <c r="N55" s="8">
        <f t="shared" si="44"/>
        <v>35.283910325778812</v>
      </c>
      <c r="O55" s="8">
        <f t="shared" si="45"/>
        <v>31.363475845136723</v>
      </c>
      <c r="P55" s="8">
        <f t="shared" si="46"/>
        <v>27.443041364494633</v>
      </c>
    </row>
    <row r="56" spans="7:16">
      <c r="G56" s="68">
        <f t="shared" si="37"/>
        <v>15</v>
      </c>
      <c r="H56" s="8">
        <f t="shared" si="38"/>
        <v>96.7040505225049</v>
      </c>
      <c r="I56" s="8">
        <f t="shared" si="39"/>
        <v>86.249558574125999</v>
      </c>
      <c r="J56" s="8">
        <f t="shared" si="40"/>
        <v>75.795066625747083</v>
      </c>
      <c r="K56" s="8">
        <f t="shared" si="41"/>
        <v>67.954197664462896</v>
      </c>
      <c r="L56" s="8">
        <f t="shared" si="42"/>
        <v>60.113328703178716</v>
      </c>
      <c r="M56" s="8">
        <f t="shared" si="43"/>
        <v>52.272459741894536</v>
      </c>
      <c r="N56" s="8">
        <f t="shared" si="44"/>
        <v>47.045213767705086</v>
      </c>
      <c r="O56" s="8">
        <f t="shared" si="45"/>
        <v>41.817967793515628</v>
      </c>
      <c r="P56" s="8">
        <f t="shared" si="46"/>
        <v>36.590721819326177</v>
      </c>
    </row>
    <row r="57" spans="7:16">
      <c r="G57" s="68">
        <f t="shared" si="37"/>
        <v>18.75</v>
      </c>
      <c r="H57" s="8">
        <f t="shared" si="38"/>
        <v>120.88006315313112</v>
      </c>
      <c r="I57" s="8">
        <f t="shared" si="39"/>
        <v>107.81194821765749</v>
      </c>
      <c r="J57" s="8">
        <f t="shared" si="40"/>
        <v>94.743833282183857</v>
      </c>
      <c r="K57" s="8">
        <f t="shared" si="41"/>
        <v>84.942747080578613</v>
      </c>
      <c r="L57" s="8">
        <f t="shared" si="42"/>
        <v>75.141660878973397</v>
      </c>
      <c r="M57" s="8">
        <f t="shared" si="43"/>
        <v>65.340574677368167</v>
      </c>
      <c r="N57" s="8">
        <f t="shared" si="44"/>
        <v>58.806517209631359</v>
      </c>
      <c r="O57" s="8">
        <f t="shared" si="45"/>
        <v>52.272459741894536</v>
      </c>
      <c r="P57" s="8">
        <f t="shared" si="46"/>
        <v>45.738402274157721</v>
      </c>
    </row>
    <row r="58" spans="7:16">
      <c r="G58" s="68">
        <f t="shared" si="37"/>
        <v>22.5</v>
      </c>
      <c r="H58" s="8">
        <f t="shared" si="38"/>
        <v>145.05607578375734</v>
      </c>
      <c r="I58" s="8">
        <f t="shared" si="39"/>
        <v>129.37433786118899</v>
      </c>
      <c r="J58" s="8">
        <f t="shared" si="40"/>
        <v>113.69259993862062</v>
      </c>
      <c r="K58" s="8">
        <f t="shared" si="41"/>
        <v>101.93129649669434</v>
      </c>
      <c r="L58" s="8">
        <f t="shared" si="42"/>
        <v>90.169993054768071</v>
      </c>
      <c r="M58" s="8">
        <f t="shared" si="43"/>
        <v>78.408689612841812</v>
      </c>
      <c r="N58" s="8">
        <f t="shared" si="44"/>
        <v>70.567820651557625</v>
      </c>
      <c r="O58" s="8">
        <f t="shared" si="45"/>
        <v>62.726951690273445</v>
      </c>
      <c r="P58" s="8">
        <f t="shared" si="46"/>
        <v>54.886082728989265</v>
      </c>
    </row>
    <row r="59" spans="7:16">
      <c r="G59" s="68">
        <f t="shared" si="37"/>
        <v>26.25</v>
      </c>
      <c r="H59" s="8">
        <f t="shared" si="38"/>
        <v>169.23208841438355</v>
      </c>
      <c r="I59" s="8">
        <f t="shared" si="39"/>
        <v>150.93672750472047</v>
      </c>
      <c r="J59" s="8">
        <f t="shared" si="40"/>
        <v>132.64136659505738</v>
      </c>
      <c r="K59" s="8">
        <f t="shared" si="41"/>
        <v>118.91984591281006</v>
      </c>
      <c r="L59" s="8">
        <f t="shared" si="42"/>
        <v>105.19832523056274</v>
      </c>
      <c r="M59" s="8">
        <f t="shared" si="43"/>
        <v>91.476804548315428</v>
      </c>
      <c r="N59" s="8">
        <f t="shared" si="44"/>
        <v>82.329124093483898</v>
      </c>
      <c r="O59" s="8">
        <f t="shared" si="45"/>
        <v>73.181443638652354</v>
      </c>
      <c r="P59" s="8">
        <f t="shared" si="46"/>
        <v>64.03376318382081</v>
      </c>
    </row>
    <row r="60" spans="7:16">
      <c r="G60" s="68">
        <f t="shared" si="37"/>
        <v>30</v>
      </c>
      <c r="H60" s="8">
        <f t="shared" si="38"/>
        <v>193.4081010450098</v>
      </c>
      <c r="I60" s="8">
        <f t="shared" si="39"/>
        <v>172.499117148252</v>
      </c>
      <c r="J60" s="8">
        <f t="shared" si="40"/>
        <v>151.59013325149417</v>
      </c>
      <c r="K60" s="8">
        <f t="shared" si="41"/>
        <v>135.90839532892579</v>
      </c>
      <c r="L60" s="8">
        <f t="shared" si="42"/>
        <v>120.22665740635743</v>
      </c>
      <c r="M60" s="8">
        <f t="shared" si="43"/>
        <v>104.54491948378907</v>
      </c>
      <c r="N60" s="8">
        <f t="shared" si="44"/>
        <v>94.090427535410171</v>
      </c>
      <c r="O60" s="8">
        <f t="shared" si="45"/>
        <v>83.635935587031256</v>
      </c>
      <c r="P60" s="8">
        <f t="shared" si="46"/>
        <v>73.181443638652354</v>
      </c>
    </row>
    <row r="61" spans="7:16">
      <c r="G61" s="68">
        <f t="shared" si="37"/>
        <v>33.75</v>
      </c>
      <c r="H61" s="8">
        <f t="shared" si="38"/>
        <v>217.58411367563599</v>
      </c>
      <c r="I61" s="8">
        <f t="shared" si="39"/>
        <v>194.06150679178347</v>
      </c>
      <c r="J61" s="8">
        <f t="shared" si="40"/>
        <v>170.53889990793093</v>
      </c>
      <c r="K61" s="8">
        <f t="shared" si="41"/>
        <v>152.89694474504151</v>
      </c>
      <c r="L61" s="8">
        <f t="shared" si="42"/>
        <v>135.25498958215209</v>
      </c>
      <c r="M61" s="8">
        <f t="shared" si="43"/>
        <v>117.6130344192627</v>
      </c>
      <c r="N61" s="8">
        <f t="shared" si="44"/>
        <v>105.85173097733643</v>
      </c>
      <c r="O61" s="8">
        <f t="shared" si="45"/>
        <v>94.090427535410157</v>
      </c>
      <c r="P61" s="8">
        <f t="shared" si="46"/>
        <v>82.329124093483898</v>
      </c>
    </row>
    <row r="62" spans="7:16">
      <c r="G62" s="68">
        <f t="shared" si="37"/>
        <v>37.5</v>
      </c>
      <c r="H62" s="8">
        <f t="shared" si="38"/>
        <v>241.76012630626224</v>
      </c>
      <c r="I62" s="8">
        <f t="shared" si="39"/>
        <v>215.62389643531498</v>
      </c>
      <c r="J62" s="8">
        <f t="shared" si="40"/>
        <v>189.48766656436771</v>
      </c>
      <c r="K62" s="8">
        <f t="shared" si="41"/>
        <v>169.88549416115723</v>
      </c>
      <c r="L62" s="8">
        <f t="shared" si="42"/>
        <v>150.28332175794679</v>
      </c>
      <c r="M62" s="8">
        <f t="shared" si="43"/>
        <v>130.68114935473633</v>
      </c>
      <c r="N62" s="8">
        <f t="shared" si="44"/>
        <v>117.61303441926272</v>
      </c>
      <c r="O62" s="8">
        <f t="shared" si="45"/>
        <v>104.54491948378907</v>
      </c>
      <c r="P62" s="8">
        <f t="shared" si="46"/>
        <v>91.476804548315442</v>
      </c>
    </row>
    <row r="63" spans="7:16">
      <c r="G63" s="68">
        <f t="shared" si="37"/>
        <v>41.25</v>
      </c>
      <c r="H63" s="8">
        <f t="shared" si="38"/>
        <v>265.93613893688843</v>
      </c>
      <c r="I63" s="8">
        <f t="shared" si="39"/>
        <v>237.18628607884648</v>
      </c>
      <c r="J63" s="8">
        <f t="shared" si="40"/>
        <v>208.43643322080447</v>
      </c>
      <c r="K63" s="8">
        <f t="shared" si="41"/>
        <v>186.87404357727294</v>
      </c>
      <c r="L63" s="8">
        <f t="shared" si="42"/>
        <v>165.31165393374147</v>
      </c>
      <c r="M63" s="8">
        <f t="shared" si="43"/>
        <v>143.74926429020996</v>
      </c>
      <c r="N63" s="8">
        <f t="shared" si="44"/>
        <v>129.37433786118899</v>
      </c>
      <c r="O63" s="8">
        <f t="shared" si="45"/>
        <v>114.99941143216797</v>
      </c>
      <c r="P63" s="8">
        <f t="shared" si="46"/>
        <v>100.62448500314699</v>
      </c>
    </row>
    <row r="64" spans="7:16">
      <c r="G64" s="68">
        <f t="shared" si="37"/>
        <v>45</v>
      </c>
      <c r="H64" s="8">
        <f t="shared" si="38"/>
        <v>290.11215156751467</v>
      </c>
      <c r="I64" s="8">
        <f t="shared" si="39"/>
        <v>258.74867572237798</v>
      </c>
      <c r="J64" s="8">
        <f t="shared" si="40"/>
        <v>227.38519987724123</v>
      </c>
      <c r="K64" s="8">
        <f t="shared" si="41"/>
        <v>203.86259299338869</v>
      </c>
      <c r="L64" s="8">
        <f t="shared" si="42"/>
        <v>180.33998610953614</v>
      </c>
      <c r="M64" s="8">
        <f t="shared" si="43"/>
        <v>156.81737922568362</v>
      </c>
      <c r="N64" s="8">
        <f t="shared" si="44"/>
        <v>141.13564130311525</v>
      </c>
      <c r="O64" s="8">
        <f t="shared" si="45"/>
        <v>125.45390338054689</v>
      </c>
      <c r="P64" s="8">
        <f t="shared" si="46"/>
        <v>109.77216545797853</v>
      </c>
    </row>
    <row r="65" spans="1:17">
      <c r="G65" s="68">
        <f t="shared" si="37"/>
        <v>48.75</v>
      </c>
      <c r="H65" s="8">
        <f t="shared" si="38"/>
        <v>314.28816419814092</v>
      </c>
      <c r="I65" s="8">
        <f t="shared" si="39"/>
        <v>280.31106536590949</v>
      </c>
      <c r="J65" s="8">
        <f t="shared" si="40"/>
        <v>246.33396653367799</v>
      </c>
      <c r="K65" s="8">
        <f t="shared" si="41"/>
        <v>220.8511424095044</v>
      </c>
      <c r="L65" s="8">
        <f t="shared" si="42"/>
        <v>195.36831828533082</v>
      </c>
      <c r="M65" s="8">
        <f t="shared" si="43"/>
        <v>169.88549416115725</v>
      </c>
      <c r="N65" s="8">
        <f t="shared" si="44"/>
        <v>152.89694474504151</v>
      </c>
      <c r="O65" s="8">
        <f t="shared" si="45"/>
        <v>135.90839532892579</v>
      </c>
      <c r="P65" s="8">
        <f t="shared" si="46"/>
        <v>118.91984591281008</v>
      </c>
    </row>
    <row r="66" spans="1:17">
      <c r="G66" s="68">
        <f t="shared" si="37"/>
        <v>52.5</v>
      </c>
      <c r="H66" s="8">
        <f t="shared" si="38"/>
        <v>338.46417682876711</v>
      </c>
      <c r="I66" s="8">
        <f t="shared" si="39"/>
        <v>301.87345500944093</v>
      </c>
      <c r="J66" s="8">
        <f t="shared" si="40"/>
        <v>265.28273319011475</v>
      </c>
      <c r="K66" s="8">
        <f t="shared" si="41"/>
        <v>237.83969182562012</v>
      </c>
      <c r="L66" s="8">
        <f t="shared" si="42"/>
        <v>210.39665046112549</v>
      </c>
      <c r="M66" s="8">
        <f t="shared" si="43"/>
        <v>182.95360909663086</v>
      </c>
      <c r="N66" s="8">
        <f t="shared" si="44"/>
        <v>164.6582481869678</v>
      </c>
      <c r="O66" s="8">
        <f t="shared" si="45"/>
        <v>146.36288727730471</v>
      </c>
      <c r="P66" s="8">
        <f t="shared" si="46"/>
        <v>128.06752636764162</v>
      </c>
    </row>
    <row r="67" spans="1:17">
      <c r="G67" s="68">
        <f t="shared" si="37"/>
        <v>56.25</v>
      </c>
      <c r="H67" s="8">
        <f t="shared" si="38"/>
        <v>362.6401894593933</v>
      </c>
      <c r="I67" s="8">
        <f t="shared" si="39"/>
        <v>323.43584465297243</v>
      </c>
      <c r="J67" s="8">
        <f t="shared" si="40"/>
        <v>284.23149984655151</v>
      </c>
      <c r="K67" s="8">
        <f t="shared" si="41"/>
        <v>254.82824124173581</v>
      </c>
      <c r="L67" s="8">
        <f t="shared" si="42"/>
        <v>225.42498263692016</v>
      </c>
      <c r="M67" s="8">
        <f t="shared" si="43"/>
        <v>196.02172403210449</v>
      </c>
      <c r="N67" s="8">
        <f t="shared" si="44"/>
        <v>176.41955162889406</v>
      </c>
      <c r="O67" s="8">
        <f t="shared" si="45"/>
        <v>156.8173792256836</v>
      </c>
      <c r="P67" s="8">
        <f t="shared" si="46"/>
        <v>137.21520682247314</v>
      </c>
    </row>
    <row r="68" spans="1:17" ht="16" thickBot="1">
      <c r="B68" s="7" t="s">
        <v>91</v>
      </c>
      <c r="G68" s="69">
        <f t="shared" si="37"/>
        <v>60</v>
      </c>
      <c r="H68" s="8">
        <f t="shared" si="38"/>
        <v>386.8162020900196</v>
      </c>
      <c r="I68" s="8">
        <f t="shared" si="39"/>
        <v>344.99823429650399</v>
      </c>
      <c r="J68" s="8">
        <f t="shared" si="40"/>
        <v>303.18026650298833</v>
      </c>
      <c r="K68" s="8">
        <f t="shared" si="41"/>
        <v>271.81679065785158</v>
      </c>
      <c r="L68" s="8">
        <f t="shared" si="42"/>
        <v>240.45331481271486</v>
      </c>
      <c r="M68" s="8">
        <f t="shared" si="43"/>
        <v>209.08983896757815</v>
      </c>
      <c r="N68" s="8">
        <f t="shared" si="44"/>
        <v>188.18085507082034</v>
      </c>
      <c r="O68" s="8">
        <f t="shared" si="45"/>
        <v>167.27187117406251</v>
      </c>
      <c r="P68" s="8">
        <f t="shared" si="46"/>
        <v>146.36288727730471</v>
      </c>
    </row>
    <row r="69" spans="1:17" ht="16" thickBot="1">
      <c r="A69" s="25"/>
      <c r="B69" s="6">
        <f>G68*150/P68/Q90</f>
        <v>1.0000000000000002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6" thickBot="1">
      <c r="A70" s="25"/>
      <c r="B70" s="28">
        <f>B69*B73</f>
        <v>8.1987997252775849E-2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A71" s="25"/>
      <c r="B71" s="7" t="s">
        <v>74</v>
      </c>
      <c r="C71" s="6"/>
      <c r="D71" s="7" t="s">
        <v>53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A72" s="25"/>
      <c r="B72" s="7" t="s">
        <v>54</v>
      </c>
      <c r="C72" s="7" t="s">
        <v>73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A73" s="26" t="s">
        <v>55</v>
      </c>
      <c r="B73" s="23">
        <v>8.1987997252775835E-2</v>
      </c>
      <c r="C73" s="9">
        <f t="shared" ref="C73:H73" si="47">H6</f>
        <v>0.91891891891891897</v>
      </c>
      <c r="D73" s="9">
        <f t="shared" si="47"/>
        <v>1.0303030303030303</v>
      </c>
      <c r="E73" s="9">
        <f t="shared" si="47"/>
        <v>1.1724137931034482</v>
      </c>
      <c r="F73" s="9">
        <f t="shared" si="47"/>
        <v>1.3076923076923077</v>
      </c>
      <c r="G73" s="9">
        <f t="shared" si="47"/>
        <v>1.4782608695652173</v>
      </c>
      <c r="H73" s="9">
        <f t="shared" si="47"/>
        <v>1.7</v>
      </c>
      <c r="I73" s="9">
        <f t="shared" ref="I73:K73" si="48">N2</f>
        <v>1.8903903903903903</v>
      </c>
      <c r="J73" s="9">
        <f t="shared" si="48"/>
        <v>2.1231060606060606</v>
      </c>
      <c r="K73" s="9">
        <f t="shared" si="48"/>
        <v>2.4211822660098523</v>
      </c>
      <c r="L73" s="9">
        <f t="shared" ref="L73:Q73" si="49">K8</f>
        <v>2.6923076923076925</v>
      </c>
      <c r="M73" s="9">
        <f t="shared" si="49"/>
        <v>3.0434782608695654</v>
      </c>
      <c r="N73" s="9">
        <f t="shared" si="49"/>
        <v>3.5</v>
      </c>
      <c r="O73" s="9">
        <f t="shared" si="49"/>
        <v>3.8888888888888888</v>
      </c>
      <c r="P73" s="9">
        <f t="shared" si="49"/>
        <v>4.375</v>
      </c>
      <c r="Q73" s="9">
        <f t="shared" si="49"/>
        <v>5</v>
      </c>
    </row>
    <row r="74" spans="1:17">
      <c r="A74" s="26" t="s">
        <v>56</v>
      </c>
      <c r="B74" s="7" t="s">
        <v>57</v>
      </c>
      <c r="C74" s="7" t="s">
        <v>58</v>
      </c>
      <c r="D74" s="7" t="s">
        <v>59</v>
      </c>
      <c r="E74" s="7" t="s">
        <v>60</v>
      </c>
      <c r="F74" s="7" t="s">
        <v>61</v>
      </c>
      <c r="G74" s="7" t="s">
        <v>62</v>
      </c>
      <c r="H74" s="7" t="s">
        <v>63</v>
      </c>
      <c r="I74" s="7" t="s">
        <v>64</v>
      </c>
      <c r="J74" s="7" t="s">
        <v>65</v>
      </c>
      <c r="K74" s="7" t="s">
        <v>66</v>
      </c>
      <c r="L74" s="7" t="s">
        <v>67</v>
      </c>
      <c r="M74" s="7" t="s">
        <v>68</v>
      </c>
      <c r="N74" s="7" t="s">
        <v>69</v>
      </c>
      <c r="O74" s="7" t="s">
        <v>70</v>
      </c>
      <c r="P74" s="7" t="s">
        <v>71</v>
      </c>
      <c r="Q74" s="7" t="s">
        <v>72</v>
      </c>
    </row>
    <row r="75" spans="1:17">
      <c r="A75" s="27">
        <v>0</v>
      </c>
      <c r="B75" s="6">
        <v>0</v>
      </c>
      <c r="C75" s="8">
        <f>$B$73*$C$73*B75</f>
        <v>0</v>
      </c>
      <c r="D75" s="8">
        <f>$B$73*$D$73*B75</f>
        <v>0</v>
      </c>
      <c r="E75" s="8">
        <f>$B$73*$E$73*B75</f>
        <v>0</v>
      </c>
      <c r="F75" s="8">
        <f>$B$73*$F$73*B75</f>
        <v>0</v>
      </c>
      <c r="G75" s="8">
        <f>$B$73*$G$73*B75</f>
        <v>0</v>
      </c>
      <c r="H75" s="8">
        <f>$B$73*$H$73*B75</f>
        <v>0</v>
      </c>
      <c r="I75" s="8">
        <f>$B$73*$I$73*B75</f>
        <v>0</v>
      </c>
      <c r="J75" s="8">
        <f>$B$73*$J$73*B75</f>
        <v>0</v>
      </c>
      <c r="K75" s="8">
        <f>$B$73*$K$73*B75</f>
        <v>0</v>
      </c>
      <c r="L75" s="8">
        <f>$B$73*L$73*B75</f>
        <v>0</v>
      </c>
      <c r="M75" s="8">
        <f>$B$73*$M$73*B75</f>
        <v>0</v>
      </c>
      <c r="N75" s="8">
        <f>$B$73*$N$73*B75</f>
        <v>0</v>
      </c>
      <c r="O75" s="8">
        <f>$B$73*$O$73*B75</f>
        <v>0</v>
      </c>
      <c r="P75" s="8">
        <f>$B$73*$P$73*B75</f>
        <v>0</v>
      </c>
      <c r="Q75" s="8">
        <f>$B$73*$Q$73*B75</f>
        <v>0</v>
      </c>
    </row>
    <row r="76" spans="1:17">
      <c r="A76" s="27">
        <v>0.08</v>
      </c>
      <c r="B76" s="6">
        <v>10</v>
      </c>
      <c r="C76" s="8">
        <f t="shared" ref="C76:C98" si="50">$B$73*$C$73*B76</f>
        <v>0.75340321799848065</v>
      </c>
      <c r="D76" s="8">
        <f t="shared" ref="D76:D97" si="51">$B$73*$D$73*B76</f>
        <v>0.84472482018011474</v>
      </c>
      <c r="E76" s="8">
        <f t="shared" ref="E76:E97" si="52">$B$73*$E$73*B76</f>
        <v>0.96123858848082</v>
      </c>
      <c r="F76" s="8">
        <f t="shared" ref="F76:F97" si="53">$B$73*$F$73*B76</f>
        <v>1.07215073330553</v>
      </c>
      <c r="G76" s="8">
        <f t="shared" ref="G76:G97" si="54">$B$73*$G$73*B76</f>
        <v>1.2119964811279906</v>
      </c>
      <c r="H76" s="8">
        <f t="shared" ref="H76:H97" si="55">$B$73*$H$73*B76</f>
        <v>1.3937959532971891</v>
      </c>
      <c r="I76" s="8">
        <f t="shared" ref="I76:I97" si="56">$B$73*$I$73*B76</f>
        <v>1.5498932213400116</v>
      </c>
      <c r="J76" s="8">
        <f t="shared" ref="J76:J97" si="57">$B$73*$J$73*B76</f>
        <v>1.7406921386432141</v>
      </c>
      <c r="K76" s="8">
        <f t="shared" ref="K76:K97" si="58">$B$73*$K$73*B76</f>
        <v>1.9850788497408534</v>
      </c>
      <c r="L76" s="8">
        <f t="shared" ref="L76:L98" si="59">$B$73*L$73*B76</f>
        <v>2.2073691568055036</v>
      </c>
      <c r="M76" s="8">
        <f t="shared" ref="M76:M97" si="60">$B$73*$M$73*B76</f>
        <v>2.4952868729105688</v>
      </c>
      <c r="N76" s="8">
        <f t="shared" ref="N76:N97" si="61">$B$73*$N$73*B76</f>
        <v>2.8695799038471543</v>
      </c>
      <c r="O76" s="8">
        <f t="shared" ref="O76:O97" si="62">$B$73*$O$73*B76</f>
        <v>3.1884221153857268</v>
      </c>
      <c r="P76" s="8">
        <f t="shared" ref="P76:P97" si="63">$B$73*$P$73*B76</f>
        <v>3.5869748798089427</v>
      </c>
      <c r="Q76" s="8">
        <f t="shared" ref="Q76:Q97" si="64">$B$73*$Q$73*B76</f>
        <v>4.0993998626387915</v>
      </c>
    </row>
    <row r="77" spans="1:17">
      <c r="A77" s="27">
        <v>0.15</v>
      </c>
      <c r="B77" s="6">
        <v>20</v>
      </c>
      <c r="C77" s="8">
        <f t="shared" si="50"/>
        <v>1.5068064359969613</v>
      </c>
      <c r="D77" s="8">
        <f t="shared" si="51"/>
        <v>1.6894496403602295</v>
      </c>
      <c r="E77" s="8">
        <f t="shared" si="52"/>
        <v>1.92247717696164</v>
      </c>
      <c r="F77" s="8">
        <f t="shared" si="53"/>
        <v>2.14430146661106</v>
      </c>
      <c r="G77" s="8">
        <f t="shared" si="54"/>
        <v>2.4239929622559813</v>
      </c>
      <c r="H77" s="8">
        <f t="shared" si="55"/>
        <v>2.7875919065943782</v>
      </c>
      <c r="I77" s="8">
        <f t="shared" si="56"/>
        <v>3.0997864426800232</v>
      </c>
      <c r="J77" s="8">
        <f t="shared" si="57"/>
        <v>3.4813842772864283</v>
      </c>
      <c r="K77" s="8">
        <f t="shared" si="58"/>
        <v>3.9701576994817067</v>
      </c>
      <c r="L77" s="8">
        <f t="shared" si="59"/>
        <v>4.4147383136110072</v>
      </c>
      <c r="M77" s="8">
        <f t="shared" si="60"/>
        <v>4.9905737458211377</v>
      </c>
      <c r="N77" s="8">
        <f t="shared" si="61"/>
        <v>5.7391598076943087</v>
      </c>
      <c r="O77" s="8">
        <f t="shared" si="62"/>
        <v>6.3768442307714537</v>
      </c>
      <c r="P77" s="8">
        <f t="shared" si="63"/>
        <v>7.1739497596178854</v>
      </c>
      <c r="Q77" s="8">
        <f t="shared" si="64"/>
        <v>8.1987997252775831</v>
      </c>
    </row>
    <row r="78" spans="1:17">
      <c r="A78" s="27">
        <v>0.23</v>
      </c>
      <c r="B78" s="6">
        <v>30</v>
      </c>
      <c r="C78" s="8">
        <f t="shared" si="50"/>
        <v>2.2602096539954419</v>
      </c>
      <c r="D78" s="8">
        <f t="shared" si="51"/>
        <v>2.5341744605403442</v>
      </c>
      <c r="E78" s="8">
        <f t="shared" si="52"/>
        <v>2.8837157654424601</v>
      </c>
      <c r="F78" s="8">
        <f t="shared" si="53"/>
        <v>3.2164521999165903</v>
      </c>
      <c r="G78" s="8">
        <f t="shared" si="54"/>
        <v>3.6359894433839717</v>
      </c>
      <c r="H78" s="8">
        <f t="shared" si="55"/>
        <v>4.1813878598915677</v>
      </c>
      <c r="I78" s="8">
        <f t="shared" si="56"/>
        <v>4.6496796640200344</v>
      </c>
      <c r="J78" s="8">
        <f t="shared" si="57"/>
        <v>5.2220764159296422</v>
      </c>
      <c r="K78" s="8">
        <f t="shared" si="58"/>
        <v>5.9552365492225601</v>
      </c>
      <c r="L78" s="8">
        <f t="shared" si="59"/>
        <v>6.6221074704165099</v>
      </c>
      <c r="M78" s="8">
        <f t="shared" si="60"/>
        <v>7.4858606187317074</v>
      </c>
      <c r="N78" s="8">
        <f t="shared" si="61"/>
        <v>8.6087397115414621</v>
      </c>
      <c r="O78" s="8">
        <f t="shared" si="62"/>
        <v>9.5652663461571805</v>
      </c>
      <c r="P78" s="8">
        <f t="shared" si="63"/>
        <v>10.760924639426829</v>
      </c>
      <c r="Q78" s="8">
        <f t="shared" si="64"/>
        <v>12.298199587916375</v>
      </c>
    </row>
    <row r="79" spans="1:17">
      <c r="A79" s="27">
        <v>0.31</v>
      </c>
      <c r="B79" s="6">
        <v>40</v>
      </c>
      <c r="C79" s="8">
        <f t="shared" si="50"/>
        <v>3.0136128719939226</v>
      </c>
      <c r="D79" s="8">
        <f t="shared" si="51"/>
        <v>3.378899280720459</v>
      </c>
      <c r="E79" s="8">
        <f t="shared" si="52"/>
        <v>3.84495435392328</v>
      </c>
      <c r="F79" s="8">
        <f t="shared" si="53"/>
        <v>4.2886029332221201</v>
      </c>
      <c r="G79" s="8">
        <f t="shared" si="54"/>
        <v>4.8479859245119625</v>
      </c>
      <c r="H79" s="8">
        <f t="shared" si="55"/>
        <v>5.5751838131887563</v>
      </c>
      <c r="I79" s="8">
        <f t="shared" si="56"/>
        <v>6.1995728853600465</v>
      </c>
      <c r="J79" s="8">
        <f t="shared" si="57"/>
        <v>6.9627685545728566</v>
      </c>
      <c r="K79" s="8">
        <f t="shared" si="58"/>
        <v>7.9403153989634134</v>
      </c>
      <c r="L79" s="8">
        <f t="shared" si="59"/>
        <v>8.8294766272220144</v>
      </c>
      <c r="M79" s="8">
        <f t="shared" si="60"/>
        <v>9.9811474916422753</v>
      </c>
      <c r="N79" s="8">
        <f t="shared" si="61"/>
        <v>11.478319615388617</v>
      </c>
      <c r="O79" s="8">
        <f t="shared" si="62"/>
        <v>12.753688461542907</v>
      </c>
      <c r="P79" s="8">
        <f t="shared" si="63"/>
        <v>14.347899519235771</v>
      </c>
      <c r="Q79" s="8">
        <f t="shared" si="64"/>
        <v>16.397599450555166</v>
      </c>
    </row>
    <row r="80" spans="1:17">
      <c r="A80" s="27">
        <v>0.38</v>
      </c>
      <c r="B80" s="6">
        <v>50</v>
      </c>
      <c r="C80" s="8">
        <f t="shared" si="50"/>
        <v>3.7670160899924032</v>
      </c>
      <c r="D80" s="8">
        <f t="shared" si="51"/>
        <v>4.2236241009005733</v>
      </c>
      <c r="E80" s="8">
        <f t="shared" si="52"/>
        <v>4.8061929424040999</v>
      </c>
      <c r="F80" s="8">
        <f t="shared" si="53"/>
        <v>5.3607536665276507</v>
      </c>
      <c r="G80" s="8">
        <f t="shared" si="54"/>
        <v>6.0599824056399525</v>
      </c>
      <c r="H80" s="8">
        <f t="shared" si="55"/>
        <v>6.9689797664859459</v>
      </c>
      <c r="I80" s="8">
        <f t="shared" si="56"/>
        <v>7.7494661067000576</v>
      </c>
      <c r="J80" s="8">
        <f t="shared" si="57"/>
        <v>8.703460693216071</v>
      </c>
      <c r="K80" s="8">
        <f t="shared" si="58"/>
        <v>9.9253942487042668</v>
      </c>
      <c r="L80" s="8">
        <f t="shared" si="59"/>
        <v>11.036845784027518</v>
      </c>
      <c r="M80" s="8">
        <f t="shared" si="60"/>
        <v>12.476434364552844</v>
      </c>
      <c r="N80" s="8">
        <f t="shared" si="61"/>
        <v>14.347899519235771</v>
      </c>
      <c r="O80" s="8">
        <f t="shared" si="62"/>
        <v>15.942110576928634</v>
      </c>
      <c r="P80" s="8">
        <f t="shared" si="63"/>
        <v>17.934874399044716</v>
      </c>
      <c r="Q80" s="8">
        <f t="shared" si="64"/>
        <v>20.49699931319396</v>
      </c>
    </row>
    <row r="81" spans="1:17">
      <c r="A81" s="27">
        <v>0.46</v>
      </c>
      <c r="B81" s="6">
        <v>60</v>
      </c>
      <c r="C81" s="8">
        <f t="shared" si="50"/>
        <v>4.5204193079908839</v>
      </c>
      <c r="D81" s="8">
        <f t="shared" si="51"/>
        <v>5.0683489210806885</v>
      </c>
      <c r="E81" s="8">
        <f t="shared" si="52"/>
        <v>5.7674315308849202</v>
      </c>
      <c r="F81" s="8">
        <f t="shared" si="53"/>
        <v>6.4329043998331805</v>
      </c>
      <c r="G81" s="8">
        <f t="shared" si="54"/>
        <v>7.2719788867679434</v>
      </c>
      <c r="H81" s="8">
        <f t="shared" si="55"/>
        <v>8.3627757197831354</v>
      </c>
      <c r="I81" s="8">
        <f t="shared" si="56"/>
        <v>9.2993593280400688</v>
      </c>
      <c r="J81" s="8">
        <f t="shared" si="57"/>
        <v>10.444152831859284</v>
      </c>
      <c r="K81" s="8">
        <f t="shared" si="58"/>
        <v>11.91047309844512</v>
      </c>
      <c r="L81" s="8">
        <f t="shared" si="59"/>
        <v>13.24421494083302</v>
      </c>
      <c r="M81" s="8">
        <f t="shared" si="60"/>
        <v>14.971721237463415</v>
      </c>
      <c r="N81" s="8">
        <f t="shared" si="61"/>
        <v>17.217479423082924</v>
      </c>
      <c r="O81" s="8">
        <f t="shared" si="62"/>
        <v>19.130532692314361</v>
      </c>
      <c r="P81" s="8">
        <f t="shared" si="63"/>
        <v>21.521849278853658</v>
      </c>
      <c r="Q81" s="8">
        <f t="shared" si="64"/>
        <v>24.596399175832751</v>
      </c>
    </row>
    <row r="82" spans="1:17">
      <c r="A82" s="27">
        <v>0.53</v>
      </c>
      <c r="B82" s="6">
        <v>70</v>
      </c>
      <c r="C82" s="8">
        <f t="shared" si="50"/>
        <v>5.273822525989365</v>
      </c>
      <c r="D82" s="8">
        <f t="shared" si="51"/>
        <v>5.9130737412608028</v>
      </c>
      <c r="E82" s="8">
        <f t="shared" si="52"/>
        <v>6.7286701193657397</v>
      </c>
      <c r="F82" s="8">
        <f t="shared" si="53"/>
        <v>7.5050551331387103</v>
      </c>
      <c r="G82" s="8">
        <f t="shared" si="54"/>
        <v>8.4839753678959333</v>
      </c>
      <c r="H82" s="8">
        <f t="shared" si="55"/>
        <v>9.7565716730803231</v>
      </c>
      <c r="I82" s="8">
        <f t="shared" si="56"/>
        <v>10.849252549380081</v>
      </c>
      <c r="J82" s="8">
        <f t="shared" si="57"/>
        <v>12.1848449705025</v>
      </c>
      <c r="K82" s="8">
        <f t="shared" si="58"/>
        <v>13.895551948185974</v>
      </c>
      <c r="L82" s="8">
        <f t="shared" si="59"/>
        <v>15.451584097638523</v>
      </c>
      <c r="M82" s="8">
        <f t="shared" si="60"/>
        <v>17.467008110373982</v>
      </c>
      <c r="N82" s="8">
        <f t="shared" si="61"/>
        <v>20.087059326930081</v>
      </c>
      <c r="O82" s="8">
        <f t="shared" si="62"/>
        <v>22.318954807700088</v>
      </c>
      <c r="P82" s="8">
        <f t="shared" si="63"/>
        <v>25.1088241586626</v>
      </c>
      <c r="Q82" s="8">
        <f t="shared" si="64"/>
        <v>28.695799038471542</v>
      </c>
    </row>
    <row r="83" spans="1:17">
      <c r="A83" s="27">
        <v>0.61</v>
      </c>
      <c r="B83" s="6">
        <v>80</v>
      </c>
      <c r="C83" s="8">
        <f t="shared" si="50"/>
        <v>6.0272257439878452</v>
      </c>
      <c r="D83" s="8">
        <f t="shared" si="51"/>
        <v>6.757798561440918</v>
      </c>
      <c r="E83" s="8">
        <f t="shared" si="52"/>
        <v>7.68990870784656</v>
      </c>
      <c r="F83" s="8">
        <f t="shared" si="53"/>
        <v>8.5772058664442401</v>
      </c>
      <c r="G83" s="8">
        <f t="shared" si="54"/>
        <v>9.6959718490239251</v>
      </c>
      <c r="H83" s="8">
        <f t="shared" si="55"/>
        <v>11.150367626377513</v>
      </c>
      <c r="I83" s="8">
        <f t="shared" si="56"/>
        <v>12.399145770720093</v>
      </c>
      <c r="J83" s="8">
        <f t="shared" si="57"/>
        <v>13.925537109145713</v>
      </c>
      <c r="K83" s="8">
        <f t="shared" si="58"/>
        <v>15.880630797926827</v>
      </c>
      <c r="L83" s="8">
        <f t="shared" si="59"/>
        <v>17.658953254444029</v>
      </c>
      <c r="M83" s="8">
        <f t="shared" si="60"/>
        <v>19.962294983284551</v>
      </c>
      <c r="N83" s="8">
        <f t="shared" si="61"/>
        <v>22.956639230777235</v>
      </c>
      <c r="O83" s="8">
        <f t="shared" si="62"/>
        <v>25.507376923085815</v>
      </c>
      <c r="P83" s="8">
        <f t="shared" si="63"/>
        <v>28.695799038471542</v>
      </c>
      <c r="Q83" s="8">
        <f t="shared" si="64"/>
        <v>32.795198901110332</v>
      </c>
    </row>
    <row r="84" spans="1:17">
      <c r="A84" s="27">
        <v>0.69</v>
      </c>
      <c r="B84" s="6">
        <v>90</v>
      </c>
      <c r="C84" s="8">
        <f t="shared" si="50"/>
        <v>6.7806289619863254</v>
      </c>
      <c r="D84" s="8">
        <f t="shared" si="51"/>
        <v>7.6025233816210323</v>
      </c>
      <c r="E84" s="8">
        <f t="shared" si="52"/>
        <v>8.6511472963273803</v>
      </c>
      <c r="F84" s="8">
        <f t="shared" si="53"/>
        <v>9.6493565997497708</v>
      </c>
      <c r="G84" s="8">
        <f t="shared" si="54"/>
        <v>10.907968330151915</v>
      </c>
      <c r="H84" s="8">
        <f t="shared" si="55"/>
        <v>12.544163579674702</v>
      </c>
      <c r="I84" s="8">
        <f t="shared" si="56"/>
        <v>13.949038992060103</v>
      </c>
      <c r="J84" s="8">
        <f t="shared" si="57"/>
        <v>15.666229247788928</v>
      </c>
      <c r="K84" s="8">
        <f t="shared" si="58"/>
        <v>17.865709647667678</v>
      </c>
      <c r="L84" s="8">
        <f t="shared" si="59"/>
        <v>19.866322411249531</v>
      </c>
      <c r="M84" s="8">
        <f t="shared" si="60"/>
        <v>22.457581856195119</v>
      </c>
      <c r="N84" s="8">
        <f t="shared" si="61"/>
        <v>25.826219134624388</v>
      </c>
      <c r="O84" s="8">
        <f t="shared" si="62"/>
        <v>28.695799038471542</v>
      </c>
      <c r="P84" s="8">
        <f t="shared" si="63"/>
        <v>32.282773918280483</v>
      </c>
      <c r="Q84" s="8">
        <f t="shared" si="64"/>
        <v>36.894598763749123</v>
      </c>
    </row>
    <row r="85" spans="1:17">
      <c r="A85" s="27">
        <v>0.76</v>
      </c>
      <c r="B85" s="6">
        <v>100</v>
      </c>
      <c r="C85" s="8">
        <f t="shared" si="50"/>
        <v>7.5340321799848065</v>
      </c>
      <c r="D85" s="8">
        <f t="shared" si="51"/>
        <v>8.4472482018011465</v>
      </c>
      <c r="E85" s="8">
        <f t="shared" si="52"/>
        <v>9.6123858848081998</v>
      </c>
      <c r="F85" s="8">
        <f t="shared" si="53"/>
        <v>10.721507333055301</v>
      </c>
      <c r="G85" s="8">
        <f t="shared" si="54"/>
        <v>12.119964811279905</v>
      </c>
      <c r="H85" s="8">
        <f t="shared" si="55"/>
        <v>13.937959532971892</v>
      </c>
      <c r="I85" s="8">
        <f t="shared" si="56"/>
        <v>15.498932213400115</v>
      </c>
      <c r="J85" s="8">
        <f t="shared" si="57"/>
        <v>17.406921386432142</v>
      </c>
      <c r="K85" s="8">
        <f t="shared" si="58"/>
        <v>19.850788497408534</v>
      </c>
      <c r="L85" s="8">
        <f t="shared" si="59"/>
        <v>22.073691568055036</v>
      </c>
      <c r="M85" s="8">
        <f t="shared" si="60"/>
        <v>24.952868729105688</v>
      </c>
      <c r="N85" s="8">
        <f t="shared" si="61"/>
        <v>28.695799038471542</v>
      </c>
      <c r="O85" s="8">
        <f t="shared" si="62"/>
        <v>31.884221153857268</v>
      </c>
      <c r="P85" s="8">
        <f t="shared" si="63"/>
        <v>35.869748798089432</v>
      </c>
      <c r="Q85" s="8">
        <f t="shared" si="64"/>
        <v>40.993998626387921</v>
      </c>
    </row>
    <row r="86" spans="1:17">
      <c r="A86" s="27">
        <v>0.83</v>
      </c>
      <c r="B86" s="6">
        <v>110</v>
      </c>
      <c r="C86" s="8">
        <f t="shared" si="50"/>
        <v>8.2874353979832875</v>
      </c>
      <c r="D86" s="8">
        <f t="shared" si="51"/>
        <v>9.2919730219812617</v>
      </c>
      <c r="E86" s="8">
        <f t="shared" si="52"/>
        <v>10.573624473289019</v>
      </c>
      <c r="F86" s="8">
        <f t="shared" si="53"/>
        <v>11.79365806636083</v>
      </c>
      <c r="G86" s="8">
        <f t="shared" si="54"/>
        <v>13.331961292407897</v>
      </c>
      <c r="H86" s="8">
        <f t="shared" si="55"/>
        <v>15.331755486269081</v>
      </c>
      <c r="I86" s="8">
        <f t="shared" si="56"/>
        <v>17.048825434740127</v>
      </c>
      <c r="J86" s="8">
        <f t="shared" si="57"/>
        <v>19.147613525075357</v>
      </c>
      <c r="K86" s="8">
        <f t="shared" si="58"/>
        <v>21.835867347149389</v>
      </c>
      <c r="L86" s="8">
        <f t="shared" si="59"/>
        <v>24.281060724860538</v>
      </c>
      <c r="M86" s="8">
        <f t="shared" si="60"/>
        <v>27.448155602016261</v>
      </c>
      <c r="N86" s="8">
        <f t="shared" si="61"/>
        <v>31.565378942318695</v>
      </c>
      <c r="O86" s="8">
        <f t="shared" si="62"/>
        <v>35.072643269242995</v>
      </c>
      <c r="P86" s="8">
        <f t="shared" si="63"/>
        <v>39.456723677898374</v>
      </c>
      <c r="Q86" s="8">
        <f t="shared" si="64"/>
        <v>45.093398489026711</v>
      </c>
    </row>
    <row r="87" spans="1:17">
      <c r="A87" s="27">
        <v>0.9</v>
      </c>
      <c r="B87" s="6">
        <v>120</v>
      </c>
      <c r="C87" s="8">
        <f t="shared" si="50"/>
        <v>9.0408386159817677</v>
      </c>
      <c r="D87" s="8">
        <f t="shared" si="51"/>
        <v>10.136697842161377</v>
      </c>
      <c r="E87" s="8">
        <f t="shared" si="52"/>
        <v>11.53486306176984</v>
      </c>
      <c r="F87" s="8">
        <f t="shared" si="53"/>
        <v>12.865808799666361</v>
      </c>
      <c r="G87" s="8">
        <f t="shared" si="54"/>
        <v>14.543957773535887</v>
      </c>
      <c r="H87" s="8">
        <f t="shared" si="55"/>
        <v>16.725551439566271</v>
      </c>
      <c r="I87" s="8">
        <f t="shared" si="56"/>
        <v>18.598718656080138</v>
      </c>
      <c r="J87" s="8">
        <f t="shared" si="57"/>
        <v>20.888305663718569</v>
      </c>
      <c r="K87" s="8">
        <f t="shared" si="58"/>
        <v>23.82094619689024</v>
      </c>
      <c r="L87" s="8">
        <f t="shared" si="59"/>
        <v>26.48842988166604</v>
      </c>
      <c r="M87" s="8">
        <f t="shared" si="60"/>
        <v>29.94344247492683</v>
      </c>
      <c r="N87" s="8">
        <f t="shared" si="61"/>
        <v>34.434958846165848</v>
      </c>
      <c r="O87" s="8">
        <f t="shared" si="62"/>
        <v>38.261065384628722</v>
      </c>
      <c r="P87" s="8">
        <f t="shared" si="63"/>
        <v>43.043698557707316</v>
      </c>
      <c r="Q87" s="8">
        <f t="shared" si="64"/>
        <v>49.192798351665502</v>
      </c>
    </row>
    <row r="88" spans="1:17">
      <c r="A88" s="27">
        <v>0.95</v>
      </c>
      <c r="B88" s="6">
        <v>130</v>
      </c>
      <c r="C88" s="8">
        <f t="shared" si="50"/>
        <v>9.7942418339802479</v>
      </c>
      <c r="D88" s="8">
        <f t="shared" si="51"/>
        <v>10.98142266234149</v>
      </c>
      <c r="E88" s="8">
        <f t="shared" si="52"/>
        <v>12.49610165025066</v>
      </c>
      <c r="F88" s="8">
        <f t="shared" si="53"/>
        <v>13.937959532971892</v>
      </c>
      <c r="G88" s="8">
        <f t="shared" si="54"/>
        <v>15.755954254663877</v>
      </c>
      <c r="H88" s="8">
        <f t="shared" si="55"/>
        <v>18.11934739286346</v>
      </c>
      <c r="I88" s="8">
        <f t="shared" si="56"/>
        <v>20.148611877420151</v>
      </c>
      <c r="J88" s="8">
        <f t="shared" si="57"/>
        <v>22.628997802361784</v>
      </c>
      <c r="K88" s="8">
        <f t="shared" si="58"/>
        <v>25.806025046631092</v>
      </c>
      <c r="L88" s="8">
        <f t="shared" si="59"/>
        <v>28.695799038471545</v>
      </c>
      <c r="M88" s="8">
        <f t="shared" si="60"/>
        <v>32.438729347837395</v>
      </c>
      <c r="N88" s="8">
        <f t="shared" si="61"/>
        <v>37.304538750013002</v>
      </c>
      <c r="O88" s="8">
        <f t="shared" si="62"/>
        <v>41.449487500014449</v>
      </c>
      <c r="P88" s="8">
        <f t="shared" si="63"/>
        <v>46.630673437516258</v>
      </c>
      <c r="Q88" s="8">
        <f t="shared" si="64"/>
        <v>53.292198214304292</v>
      </c>
    </row>
    <row r="89" spans="1:17">
      <c r="A89" s="27">
        <v>0.98</v>
      </c>
      <c r="B89" s="6">
        <v>140</v>
      </c>
      <c r="C89" s="8">
        <f t="shared" si="50"/>
        <v>10.54764505197873</v>
      </c>
      <c r="D89" s="8">
        <f t="shared" si="51"/>
        <v>11.826147482521606</v>
      </c>
      <c r="E89" s="8">
        <f t="shared" si="52"/>
        <v>13.457340238731479</v>
      </c>
      <c r="F89" s="8">
        <f t="shared" si="53"/>
        <v>15.010110266277421</v>
      </c>
      <c r="G89" s="8">
        <f t="shared" si="54"/>
        <v>16.967950735791867</v>
      </c>
      <c r="H89" s="8">
        <f t="shared" si="55"/>
        <v>19.513143346160646</v>
      </c>
      <c r="I89" s="8">
        <f t="shared" si="56"/>
        <v>21.698505098760162</v>
      </c>
      <c r="J89" s="8">
        <f t="shared" si="57"/>
        <v>24.369689941004999</v>
      </c>
      <c r="K89" s="8">
        <f t="shared" si="58"/>
        <v>27.791103896371947</v>
      </c>
      <c r="L89" s="8">
        <f t="shared" si="59"/>
        <v>30.903168195277047</v>
      </c>
      <c r="M89" s="8">
        <f t="shared" si="60"/>
        <v>34.934016220747964</v>
      </c>
      <c r="N89" s="8">
        <f t="shared" si="61"/>
        <v>40.174118653860162</v>
      </c>
      <c r="O89" s="8">
        <f t="shared" si="62"/>
        <v>44.637909615400176</v>
      </c>
      <c r="P89" s="8">
        <f t="shared" si="63"/>
        <v>50.2176483173252</v>
      </c>
      <c r="Q89" s="8">
        <f t="shared" si="64"/>
        <v>57.391598076943083</v>
      </c>
    </row>
    <row r="90" spans="1:17">
      <c r="A90" s="27">
        <v>1</v>
      </c>
      <c r="B90" s="6">
        <v>150</v>
      </c>
      <c r="C90" s="8">
        <f t="shared" si="50"/>
        <v>11.30104826997721</v>
      </c>
      <c r="D90" s="8">
        <f t="shared" si="51"/>
        <v>12.670872302701721</v>
      </c>
      <c r="E90" s="8">
        <f t="shared" si="52"/>
        <v>14.418578827212301</v>
      </c>
      <c r="F90" s="8">
        <f t="shared" si="53"/>
        <v>16.082260999582953</v>
      </c>
      <c r="G90" s="8">
        <f t="shared" si="54"/>
        <v>18.179947216919857</v>
      </c>
      <c r="H90" s="8">
        <f t="shared" si="55"/>
        <v>20.906939299457836</v>
      </c>
      <c r="I90" s="8">
        <f t="shared" si="56"/>
        <v>23.248398320100172</v>
      </c>
      <c r="J90" s="8">
        <f t="shared" si="57"/>
        <v>26.110382079648215</v>
      </c>
      <c r="K90" s="8">
        <f t="shared" si="58"/>
        <v>29.776182746112802</v>
      </c>
      <c r="L90" s="8">
        <f t="shared" si="59"/>
        <v>33.110537352082552</v>
      </c>
      <c r="M90" s="8">
        <f t="shared" si="60"/>
        <v>37.429303093658532</v>
      </c>
      <c r="N90" s="8">
        <f t="shared" si="61"/>
        <v>43.043698557707316</v>
      </c>
      <c r="O90" s="8">
        <f t="shared" si="62"/>
        <v>47.826331730785903</v>
      </c>
      <c r="P90" s="8">
        <f t="shared" si="63"/>
        <v>53.804623197134141</v>
      </c>
      <c r="Q90" s="8">
        <f t="shared" si="64"/>
        <v>61.490997939581874</v>
      </c>
    </row>
    <row r="91" spans="1:17">
      <c r="A91" s="27">
        <v>0.99</v>
      </c>
      <c r="B91" s="6">
        <v>160</v>
      </c>
      <c r="C91" s="8">
        <f t="shared" si="50"/>
        <v>12.05445148797569</v>
      </c>
      <c r="D91" s="8">
        <f t="shared" si="51"/>
        <v>13.515597122881836</v>
      </c>
      <c r="E91" s="8">
        <f t="shared" si="52"/>
        <v>15.37981741569312</v>
      </c>
      <c r="F91" s="8">
        <f t="shared" si="53"/>
        <v>17.15441173288848</v>
      </c>
      <c r="G91" s="8">
        <f t="shared" si="54"/>
        <v>19.39194369804785</v>
      </c>
      <c r="H91" s="8">
        <f t="shared" si="55"/>
        <v>22.300735252755025</v>
      </c>
      <c r="I91" s="8">
        <f t="shared" si="56"/>
        <v>24.798291541440186</v>
      </c>
      <c r="J91" s="8">
        <f t="shared" si="57"/>
        <v>27.851074218291426</v>
      </c>
      <c r="K91" s="8">
        <f t="shared" si="58"/>
        <v>31.761261595853654</v>
      </c>
      <c r="L91" s="8">
        <f t="shared" si="59"/>
        <v>35.317906508888058</v>
      </c>
      <c r="M91" s="8">
        <f t="shared" si="60"/>
        <v>39.924589966569101</v>
      </c>
      <c r="N91" s="8">
        <f t="shared" si="61"/>
        <v>45.913278461554469</v>
      </c>
      <c r="O91" s="8">
        <f t="shared" si="62"/>
        <v>51.014753846171629</v>
      </c>
      <c r="P91" s="8">
        <f t="shared" si="63"/>
        <v>57.391598076943083</v>
      </c>
      <c r="Q91" s="8">
        <f t="shared" si="64"/>
        <v>65.590397802220664</v>
      </c>
    </row>
    <row r="92" spans="1:17">
      <c r="A92" s="27">
        <v>0.94</v>
      </c>
      <c r="B92" s="6">
        <v>170</v>
      </c>
      <c r="C92" s="8">
        <f t="shared" si="50"/>
        <v>12.807854705974171</v>
      </c>
      <c r="D92" s="8">
        <f t="shared" si="51"/>
        <v>14.360321943061949</v>
      </c>
      <c r="E92" s="8">
        <f t="shared" si="52"/>
        <v>16.341056004173939</v>
      </c>
      <c r="F92" s="8">
        <f t="shared" si="53"/>
        <v>18.226562466194011</v>
      </c>
      <c r="G92" s="8">
        <f t="shared" si="54"/>
        <v>20.60394017917584</v>
      </c>
      <c r="H92" s="8">
        <f t="shared" si="55"/>
        <v>23.694531206052215</v>
      </c>
      <c r="I92" s="8">
        <f t="shared" si="56"/>
        <v>26.348184762780196</v>
      </c>
      <c r="J92" s="8">
        <f t="shared" si="57"/>
        <v>29.591766356934642</v>
      </c>
      <c r="K92" s="8">
        <f t="shared" si="58"/>
        <v>33.746340445594505</v>
      </c>
      <c r="L92" s="8">
        <f t="shared" si="59"/>
        <v>37.525275665693556</v>
      </c>
      <c r="M92" s="8">
        <f t="shared" si="60"/>
        <v>42.41987683947967</v>
      </c>
      <c r="N92" s="8">
        <f t="shared" si="61"/>
        <v>48.782858365401623</v>
      </c>
      <c r="O92" s="8">
        <f t="shared" si="62"/>
        <v>54.203175961557356</v>
      </c>
      <c r="P92" s="8">
        <f t="shared" si="63"/>
        <v>60.978572956752032</v>
      </c>
      <c r="Q92" s="8">
        <f t="shared" si="64"/>
        <v>69.689797664859455</v>
      </c>
    </row>
    <row r="93" spans="1:17">
      <c r="A93" s="27">
        <v>0.84</v>
      </c>
      <c r="B93" s="6">
        <v>180</v>
      </c>
      <c r="C93" s="8">
        <f t="shared" si="50"/>
        <v>13.561257923972651</v>
      </c>
      <c r="D93" s="8">
        <f t="shared" si="51"/>
        <v>15.205046763242065</v>
      </c>
      <c r="E93" s="8">
        <f t="shared" si="52"/>
        <v>17.302294592654761</v>
      </c>
      <c r="F93" s="8">
        <f t="shared" si="53"/>
        <v>19.298713199499542</v>
      </c>
      <c r="G93" s="8">
        <f t="shared" si="54"/>
        <v>21.81593666030383</v>
      </c>
      <c r="H93" s="8">
        <f t="shared" si="55"/>
        <v>25.088327159349404</v>
      </c>
      <c r="I93" s="8">
        <f t="shared" si="56"/>
        <v>27.898077984120206</v>
      </c>
      <c r="J93" s="8">
        <f t="shared" si="57"/>
        <v>31.332458495577857</v>
      </c>
      <c r="K93" s="8">
        <f t="shared" si="58"/>
        <v>35.731419295335357</v>
      </c>
      <c r="L93" s="8">
        <f t="shared" si="59"/>
        <v>39.732644822499061</v>
      </c>
      <c r="M93" s="8">
        <f t="shared" si="60"/>
        <v>44.915163712390239</v>
      </c>
      <c r="N93" s="8">
        <f t="shared" si="61"/>
        <v>51.652438269248776</v>
      </c>
      <c r="O93" s="8">
        <f t="shared" si="62"/>
        <v>57.391598076943083</v>
      </c>
      <c r="P93" s="8">
        <f t="shared" si="63"/>
        <v>64.565547836560967</v>
      </c>
      <c r="Q93" s="8">
        <f t="shared" si="64"/>
        <v>73.789197527498246</v>
      </c>
    </row>
    <row r="94" spans="1:17">
      <c r="A94" s="27">
        <v>0.7</v>
      </c>
      <c r="B94" s="6">
        <v>190</v>
      </c>
      <c r="C94" s="8">
        <f t="shared" si="50"/>
        <v>14.314661141971133</v>
      </c>
      <c r="D94" s="8">
        <f t="shared" si="51"/>
        <v>16.049771583422178</v>
      </c>
      <c r="E94" s="8">
        <f t="shared" si="52"/>
        <v>18.263533181135578</v>
      </c>
      <c r="F94" s="8">
        <f t="shared" si="53"/>
        <v>20.370863932805072</v>
      </c>
      <c r="G94" s="8">
        <f t="shared" si="54"/>
        <v>23.02793314143182</v>
      </c>
      <c r="H94" s="8">
        <f t="shared" si="55"/>
        <v>26.482123112646594</v>
      </c>
      <c r="I94" s="8">
        <f t="shared" si="56"/>
        <v>29.44797120546022</v>
      </c>
      <c r="J94" s="8">
        <f t="shared" si="57"/>
        <v>33.073150634221072</v>
      </c>
      <c r="K94" s="8">
        <f t="shared" si="58"/>
        <v>37.716498145076216</v>
      </c>
      <c r="L94" s="8">
        <f t="shared" si="59"/>
        <v>41.940013979304567</v>
      </c>
      <c r="M94" s="8">
        <f t="shared" si="60"/>
        <v>47.410450585300808</v>
      </c>
      <c r="N94" s="8">
        <f t="shared" si="61"/>
        <v>54.52201817309593</v>
      </c>
      <c r="O94" s="8">
        <f t="shared" si="62"/>
        <v>60.58002019232881</v>
      </c>
      <c r="P94" s="8">
        <f t="shared" si="63"/>
        <v>68.152522716369916</v>
      </c>
      <c r="Q94" s="8">
        <f t="shared" si="64"/>
        <v>77.888597390137036</v>
      </c>
    </row>
    <row r="95" spans="1:17">
      <c r="A95" s="27">
        <v>0.52</v>
      </c>
      <c r="B95" s="6">
        <v>200</v>
      </c>
      <c r="C95" s="8">
        <f t="shared" si="50"/>
        <v>15.068064359969613</v>
      </c>
      <c r="D95" s="8">
        <f t="shared" si="51"/>
        <v>16.894496403602293</v>
      </c>
      <c r="E95" s="8">
        <f t="shared" si="52"/>
        <v>19.2247717696164</v>
      </c>
      <c r="F95" s="8">
        <f t="shared" si="53"/>
        <v>21.443014666110603</v>
      </c>
      <c r="G95" s="8">
        <f t="shared" si="54"/>
        <v>24.23992962255981</v>
      </c>
      <c r="H95" s="8">
        <f t="shared" si="55"/>
        <v>27.875919065943783</v>
      </c>
      <c r="I95" s="8">
        <f t="shared" si="56"/>
        <v>30.997864426800231</v>
      </c>
      <c r="J95" s="8">
        <f t="shared" si="57"/>
        <v>34.813842772864284</v>
      </c>
      <c r="K95" s="8">
        <f t="shared" si="58"/>
        <v>39.701576994817067</v>
      </c>
      <c r="L95" s="8">
        <f t="shared" si="59"/>
        <v>44.147383136110072</v>
      </c>
      <c r="M95" s="8">
        <f t="shared" si="60"/>
        <v>49.905737458211377</v>
      </c>
      <c r="N95" s="8">
        <f t="shared" si="61"/>
        <v>57.391598076943083</v>
      </c>
      <c r="O95" s="8">
        <f t="shared" si="62"/>
        <v>63.768442307714537</v>
      </c>
      <c r="P95" s="8">
        <f t="shared" si="63"/>
        <v>71.739497596178865</v>
      </c>
      <c r="Q95" s="8">
        <f t="shared" si="64"/>
        <v>81.987997252775841</v>
      </c>
    </row>
    <row r="96" spans="1:17">
      <c r="A96" s="27">
        <v>0.32</v>
      </c>
      <c r="B96" s="6">
        <v>210</v>
      </c>
      <c r="C96" s="8">
        <f t="shared" si="50"/>
        <v>15.821467577968093</v>
      </c>
      <c r="D96" s="8">
        <f t="shared" si="51"/>
        <v>17.739221223782408</v>
      </c>
      <c r="E96" s="8">
        <f t="shared" si="52"/>
        <v>20.186010358097221</v>
      </c>
      <c r="F96" s="8">
        <f t="shared" si="53"/>
        <v>22.515165399416134</v>
      </c>
      <c r="G96" s="8">
        <f t="shared" si="54"/>
        <v>25.4519261036878</v>
      </c>
      <c r="H96" s="8">
        <f t="shared" si="55"/>
        <v>29.269715019240973</v>
      </c>
      <c r="I96" s="8">
        <f t="shared" si="56"/>
        <v>32.547757648140241</v>
      </c>
      <c r="J96" s="8">
        <f t="shared" si="57"/>
        <v>36.554534911507496</v>
      </c>
      <c r="K96" s="8">
        <f t="shared" si="58"/>
        <v>41.686655844557919</v>
      </c>
      <c r="L96" s="8">
        <f t="shared" si="59"/>
        <v>46.35475229291557</v>
      </c>
      <c r="M96" s="8">
        <f t="shared" si="60"/>
        <v>52.401024331121945</v>
      </c>
      <c r="N96" s="8">
        <f t="shared" si="61"/>
        <v>60.261177980790237</v>
      </c>
      <c r="O96" s="8">
        <f t="shared" si="62"/>
        <v>66.956864423100257</v>
      </c>
      <c r="P96" s="8">
        <f t="shared" si="63"/>
        <v>75.326472475987799</v>
      </c>
      <c r="Q96" s="8">
        <f t="shared" si="64"/>
        <v>86.087397115414632</v>
      </c>
    </row>
    <row r="97" spans="1:17">
      <c r="A97" s="27">
        <v>0.1</v>
      </c>
      <c r="B97" s="6">
        <v>220</v>
      </c>
      <c r="C97" s="8">
        <f t="shared" si="50"/>
        <v>16.574870795966575</v>
      </c>
      <c r="D97" s="8">
        <f t="shared" si="51"/>
        <v>18.583946043962523</v>
      </c>
      <c r="E97" s="8">
        <f t="shared" si="52"/>
        <v>21.147248946578038</v>
      </c>
      <c r="F97" s="8">
        <f t="shared" si="53"/>
        <v>23.587316132721661</v>
      </c>
      <c r="G97" s="8">
        <f t="shared" si="54"/>
        <v>26.663922584815793</v>
      </c>
      <c r="H97" s="8">
        <f t="shared" si="55"/>
        <v>30.663510972538162</v>
      </c>
      <c r="I97" s="8">
        <f t="shared" si="56"/>
        <v>34.097650869480255</v>
      </c>
      <c r="J97" s="8">
        <f t="shared" si="57"/>
        <v>38.295227050150714</v>
      </c>
      <c r="K97" s="8">
        <f t="shared" si="58"/>
        <v>43.671734694298777</v>
      </c>
      <c r="L97" s="8">
        <f t="shared" si="59"/>
        <v>48.562121449721076</v>
      </c>
      <c r="M97" s="8">
        <f t="shared" si="60"/>
        <v>54.896311204032521</v>
      </c>
      <c r="N97" s="8">
        <f t="shared" si="61"/>
        <v>63.13075788463739</v>
      </c>
      <c r="O97" s="8">
        <f t="shared" si="62"/>
        <v>70.14528653848599</v>
      </c>
      <c r="P97" s="8">
        <f t="shared" si="63"/>
        <v>78.913447355796748</v>
      </c>
      <c r="Q97" s="8">
        <f t="shared" si="64"/>
        <v>90.186796978053422</v>
      </c>
    </row>
    <row r="98" spans="1:17">
      <c r="A98" s="27">
        <v>0</v>
      </c>
      <c r="B98" s="6">
        <v>230</v>
      </c>
      <c r="C98" s="8">
        <f t="shared" si="50"/>
        <v>17.328274013965054</v>
      </c>
      <c r="D98" s="8">
        <f t="shared" ref="D98" si="65">$B$73*$D$73*B98</f>
        <v>19.428670864142639</v>
      </c>
      <c r="E98" s="8">
        <f t="shared" ref="E98" si="66">$B$73*$E$73*B98</f>
        <v>22.10848753505886</v>
      </c>
      <c r="F98" s="8">
        <f t="shared" ref="F98" si="67">$B$73*$F$73*B98</f>
        <v>24.659466866027191</v>
      </c>
      <c r="G98" s="8">
        <f t="shared" ref="G98" si="68">$B$73*$G$73*B98</f>
        <v>27.875919065943783</v>
      </c>
      <c r="H98" s="8">
        <f t="shared" ref="H98" si="69">$B$73*$H$73*B98</f>
        <v>32.057306925835348</v>
      </c>
      <c r="I98" s="8">
        <f t="shared" ref="I98" si="70">$B$73*$I$73*B98</f>
        <v>35.647544090820269</v>
      </c>
      <c r="J98" s="8">
        <f t="shared" ref="J98" si="71">$B$73*$J$73*B98</f>
        <v>40.035919188793926</v>
      </c>
      <c r="K98" s="8">
        <f t="shared" ref="K98" si="72">$B$73*$K$73*B98</f>
        <v>45.656813544039629</v>
      </c>
      <c r="L98" s="8">
        <f t="shared" si="59"/>
        <v>50.769490606526581</v>
      </c>
      <c r="M98" s="8">
        <f t="shared" ref="M98" si="73">$B$73*$M$73*B98</f>
        <v>57.39159807694309</v>
      </c>
      <c r="N98" s="8">
        <f t="shared" ref="N98" si="74">$B$73*$N$73*B98</f>
        <v>66.000337788484543</v>
      </c>
      <c r="O98" s="8">
        <f t="shared" ref="O98" si="75">$B$73*$O$73*B98</f>
        <v>73.33370865387171</v>
      </c>
      <c r="P98" s="8">
        <f t="shared" ref="P98" si="76">$B$73*$P$73*B98</f>
        <v>82.500422235605683</v>
      </c>
      <c r="Q98" s="8">
        <f t="shared" ref="Q98" si="77">$B$73*$Q$73*B98</f>
        <v>94.286196840692213</v>
      </c>
    </row>
  </sheetData>
  <hyperlinks>
    <hyperlink ref="A39" r:id="rId1" tooltip="https://creativecommons.org/licenses"/>
  </hyperlinks>
  <pageMargins left="1" right="1" top="1.6666666666666667" bottom="1.6666666666666667" header="1" footer="1"/>
  <pageSetup firstPageNumber="4294967295" fitToWidth="0" fitToHeight="0" orientation="portrait" cellComments="asDisplayed"/>
  <headerFooter>
    <oddHeader>&amp;L&amp;C&amp;[TAB]&amp;R</oddHeader>
    <oddFooter>&amp;L&amp;CPage &amp;[PAGE]&amp;R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" workbookViewId="0"/>
  </sheetViews>
  <sheetFormatPr baseColWidth="10" defaultColWidth="8.7109375" defaultRowHeight="13" x14ac:dyDescent="0"/>
  <cols>
    <col min="1" max="1" width="9.140625" style="1" customWidth="1"/>
  </cols>
  <sheetData/>
  <pageMargins left="1" right="1" top="1.6666666666666667" bottom="1.6666666666666667" header="1" footer="1"/>
  <pageSetup paperSize="0" firstPageNumber="4294967295" fitToWidth="0" fitToHeight="0" orientation="portrait" cellComments="asDisplayed" copies="0"/>
  <headerFooter>
    <oddHeader>&amp;L&amp;C&amp;[TAB]&amp;R</oddHeader>
    <oddFooter>&amp;L&amp;CPage &amp;[PAGE]&amp;R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" workbookViewId="0"/>
  </sheetViews>
  <sheetFormatPr baseColWidth="10" defaultColWidth="8.7109375" defaultRowHeight="13" x14ac:dyDescent="0"/>
  <cols>
    <col min="1" max="1" width="9.140625" style="1" customWidth="1"/>
  </cols>
  <sheetData/>
  <pageMargins left="1" right="1" top="1.6666666666666667" bottom="1.6666666666666667" header="1" footer="1"/>
  <pageSetup paperSize="0" firstPageNumber="4294967295" fitToWidth="0" fitToHeight="0" orientation="portrait" cellComments="asDisplayed" copies="0"/>
  <headerFooter>
    <oddHeader>&amp;L&amp;C&amp;[TAB]&amp;R</oddHeader>
    <oddFooter>&amp;L&amp;CPage &amp;[PAGE]&amp;R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Gear Ratio &amp; MPH to Catence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Gear Ratio &amp; MPH to Cadence Calculator</dc:title>
  <dc:subject>Calculating all cadences for all gears per MPH</dc:subject>
  <dc:creator>J. S. Gilstrap</dc:creator>
  <cp:keywords/>
  <dc:description>Copyright ©2023_x000d_All Rights Reserved._x000d_Creative Commons (CC BY-SA 4.0)</dc:description>
  <cp:lastModifiedBy>J. S. Gilstrap</cp:lastModifiedBy>
  <dcterms:created xsi:type="dcterms:W3CDTF">2023-02-26T14:57:58Z</dcterms:created>
  <dcterms:modified xsi:type="dcterms:W3CDTF">2023-06-13T03:33:50Z</dcterms:modified>
  <cp:category/>
</cp:coreProperties>
</file>