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520" windowHeight="15540"/>
  </bookViews>
  <sheets>
    <sheet name="Displacement &amp; Cam Graph" sheetId="3" r:id="rId1"/>
  </sheets>
  <definedNames>
    <definedName name="_xlnm.Print_Area" localSheetId="0">#REF!</definedName>
    <definedName name="_xlnm.Sheet_Title" localSheetId="0">"Displacement &amp; Cam Graph"</definedName>
  </definedNames>
  <calcPr calcId="140001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3" l="1"/>
  <c r="C6" i="3"/>
  <c r="C7" i="3"/>
  <c r="B8" i="3"/>
  <c r="E8" i="3"/>
  <c r="B9" i="3"/>
  <c r="C9" i="3"/>
  <c r="B18" i="3"/>
  <c r="B13" i="3"/>
  <c r="B14" i="3"/>
  <c r="B15" i="3"/>
  <c r="B17" i="3"/>
  <c r="G19" i="3"/>
  <c r="H19" i="3"/>
  <c r="I18" i="3"/>
  <c r="B19" i="3"/>
  <c r="G20" i="3"/>
  <c r="H20" i="3"/>
  <c r="I19" i="3"/>
  <c r="B20" i="3"/>
  <c r="G21" i="3"/>
  <c r="H21" i="3"/>
  <c r="I20" i="3"/>
  <c r="G22" i="3"/>
  <c r="H22" i="3"/>
  <c r="I21" i="3"/>
  <c r="D29" i="3"/>
  <c r="B32" i="3"/>
  <c r="E26" i="3"/>
  <c r="F26" i="3"/>
  <c r="E27" i="3"/>
  <c r="B33" i="3"/>
  <c r="E28" i="3"/>
  <c r="F28" i="3"/>
  <c r="E29" i="3"/>
  <c r="D30" i="3"/>
  <c r="B34" i="3"/>
  <c r="E30" i="3"/>
  <c r="F30" i="3"/>
  <c r="E31" i="3"/>
  <c r="B35" i="3"/>
  <c r="E32" i="3"/>
  <c r="F32" i="3"/>
  <c r="B38" i="3"/>
  <c r="E36" i="3"/>
  <c r="F36" i="3"/>
  <c r="E37" i="3"/>
  <c r="B39" i="3"/>
  <c r="E38" i="3"/>
  <c r="F38" i="3"/>
  <c r="E39" i="3"/>
  <c r="B40" i="3"/>
  <c r="E40" i="3"/>
  <c r="F40" i="3"/>
  <c r="B41" i="3"/>
  <c r="E41" i="3"/>
  <c r="E42" i="3"/>
  <c r="F42" i="3"/>
</calcChain>
</file>

<file path=xl/sharedStrings.xml><?xml version="1.0" encoding="utf-8"?>
<sst xmlns="http://schemas.openxmlformats.org/spreadsheetml/2006/main" count="75" uniqueCount="50">
  <si>
    <t>in³</t>
  </si>
  <si>
    <t>HP/Cyl</t>
  </si>
  <si>
    <t>cc</t>
  </si>
  <si>
    <t>HP</t>
  </si>
  <si>
    <t>L</t>
  </si>
  <si>
    <t>Square</t>
  </si>
  <si>
    <t>Total</t>
  </si>
  <si>
    <t>Total∆</t>
  </si>
  <si>
    <t>Intake Close</t>
  </si>
  <si>
    <t>:1</t>
  </si>
  <si>
    <t>Exaust Open</t>
  </si>
  <si>
    <t>Displacement</t>
  </si>
  <si>
    <t>Dur. @ .050"</t>
  </si>
  <si>
    <t>Deck Height</t>
  </si>
  <si>
    <t>"</t>
  </si>
  <si>
    <t>In</t>
  </si>
  <si>
    <t>Bore.mm</t>
  </si>
  <si>
    <t>Rev</t>
  </si>
  <si>
    <t>Total Vol</t>
  </si>
  <si>
    <t>Stroke.mm</t>
  </si>
  <si>
    <t>Intake Open</t>
  </si>
  <si>
    <t>Studs</t>
  </si>
  <si>
    <t>10mm</t>
  </si>
  <si>
    <t>8mm</t>
  </si>
  <si>
    <t>Advance</t>
  </si>
  <si>
    <t>Deck Ht Vol</t>
  </si>
  <si>
    <t>mm</t>
  </si>
  <si>
    <t>5-Seed Manual</t>
  </si>
  <si>
    <t>Exaust Close</t>
  </si>
  <si>
    <t>Head Vol</t>
  </si>
  <si>
    <t>Cylinders</t>
  </si>
  <si>
    <t>Camshaft Protractor</t>
  </si>
  <si>
    <t>X &amp; Y Axes</t>
  </si>
  <si>
    <t>Duration</t>
  </si>
  <si>
    <t>Symmetrical Lobes</t>
  </si>
  <si>
    <t>Centers Both Durations</t>
  </si>
  <si>
    <t>° BTDC</t>
  </si>
  <si>
    <t>° ATDC</t>
  </si>
  <si>
    <t>° ABDC</t>
  </si>
  <si>
    <t xml:space="preserve">° BBDC </t>
  </si>
  <si>
    <t>Compression Ratio</t>
  </si>
  <si>
    <t>S↓ x  B→</t>
  </si>
  <si>
    <t>Displacement Calculator</t>
  </si>
  <si>
    <t>Diff.</t>
  </si>
  <si>
    <t>Change Only Blue Numbers</t>
  </si>
  <si>
    <t>MPH @ RPM</t>
  </si>
  <si>
    <t>Air Cooled VW Boxster</t>
  </si>
  <si>
    <t xml:space="preserve"> Displacement &amp; Camshaft Protractor</t>
  </si>
  <si>
    <t>Lobe Separation</t>
  </si>
  <si>
    <t>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</si>
</sst>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3" x14ac:knownFonts="1">
    <font>
      <sz val="10"/>
      <color indexed="8"/>
      <name val="Sans"/>
    </font>
    <font>
      <sz val="10"/>
      <color indexed="8"/>
      <name val="Arial"/>
    </font>
    <font>
      <b/>
      <sz val="16"/>
      <color indexed="8"/>
      <name val="Arial"/>
    </font>
    <font>
      <sz val="14"/>
      <color indexed="8"/>
      <name val="Arial"/>
    </font>
    <font>
      <b/>
      <sz val="12"/>
      <color indexed="8"/>
      <name val="Arial"/>
    </font>
    <font>
      <b/>
      <sz val="14"/>
      <color indexed="8"/>
      <name val="Arial"/>
    </font>
    <font>
      <b/>
      <sz val="14"/>
      <color indexed="48"/>
      <name val="Arial"/>
    </font>
    <font>
      <sz val="12"/>
      <color indexed="8"/>
      <name val="Arial"/>
    </font>
    <font>
      <sz val="14"/>
      <name val="Arial"/>
    </font>
    <font>
      <u/>
      <sz val="10"/>
      <color theme="10"/>
      <name val="Sans"/>
    </font>
    <font>
      <u/>
      <sz val="10"/>
      <color theme="11"/>
      <name val="Sans"/>
    </font>
    <font>
      <b/>
      <sz val="14"/>
      <name val="Arial"/>
    </font>
    <font>
      <b/>
      <sz val="16"/>
      <color theme="10"/>
      <name val="Sans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0" borderId="0" xfId="0" applyFont="1"/>
    <xf numFmtId="0" fontId="3" fillId="0" borderId="0" xfId="0" applyNumberFormat="1" applyFont="1" applyFill="1" applyBorder="1" applyAlignment="1" applyProtection="1"/>
    <xf numFmtId="165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/>
    </xf>
    <xf numFmtId="2" fontId="6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165" fontId="4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center"/>
    </xf>
    <xf numFmtId="165" fontId="3" fillId="0" borderId="0" xfId="0" applyNumberFormat="1" applyFont="1" applyFill="1" applyBorder="1" applyAlignment="1" applyProtection="1">
      <alignment horizontal="center"/>
    </xf>
    <xf numFmtId="165" fontId="7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/>
    </xf>
    <xf numFmtId="2" fontId="3" fillId="0" borderId="0" xfId="0" applyNumberFormat="1" applyFont="1" applyFill="1" applyBorder="1" applyAlignment="1" applyProtection="1">
      <alignment horizontal="center"/>
    </xf>
    <xf numFmtId="2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left"/>
    </xf>
    <xf numFmtId="164" fontId="6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7" fillId="0" borderId="6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/>
    <xf numFmtId="166" fontId="7" fillId="0" borderId="0" xfId="0" applyNumberFormat="1" applyFont="1" applyFill="1" applyBorder="1" applyAlignment="1" applyProtection="1">
      <alignment horizontal="center"/>
    </xf>
    <xf numFmtId="166" fontId="7" fillId="0" borderId="1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7" fillId="0" borderId="8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/>
    <xf numFmtId="166" fontId="7" fillId="0" borderId="4" xfId="0" applyNumberFormat="1" applyFont="1" applyFill="1" applyBorder="1" applyAlignment="1" applyProtection="1">
      <alignment horizontal="center"/>
    </xf>
    <xf numFmtId="166" fontId="7" fillId="0" borderId="3" xfId="0" applyNumberFormat="1" applyFont="1" applyFill="1" applyBorder="1" applyAlignment="1" applyProtection="1">
      <alignment horizontal="center"/>
    </xf>
    <xf numFmtId="0" fontId="7" fillId="0" borderId="9" xfId="0" applyNumberFormat="1" applyFont="1" applyFill="1" applyBorder="1" applyAlignment="1" applyProtection="1">
      <alignment horizontal="center"/>
    </xf>
    <xf numFmtId="0" fontId="7" fillId="0" borderId="10" xfId="0" applyNumberFormat="1" applyFont="1" applyFill="1" applyBorder="1" applyAlignment="1" applyProtection="1">
      <alignment horizontal="center"/>
    </xf>
    <xf numFmtId="0" fontId="7" fillId="0" borderId="3" xfId="0" applyNumberFormat="1" applyFont="1" applyFill="1" applyBorder="1" applyAlignment="1" applyProtection="1">
      <alignment horizontal="center"/>
    </xf>
    <xf numFmtId="166" fontId="7" fillId="0" borderId="9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/>
    <xf numFmtId="166" fontId="7" fillId="0" borderId="1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8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>
      <alignment horizontal="center"/>
    </xf>
    <xf numFmtId="0" fontId="11" fillId="0" borderId="12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/>
    </xf>
    <xf numFmtId="0" fontId="5" fillId="0" borderId="5" xfId="0" applyNumberFormat="1" applyFont="1" applyFill="1" applyBorder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0" fontId="5" fillId="0" borderId="13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/>
    </xf>
    <xf numFmtId="0" fontId="12" fillId="0" borderId="0" xfId="7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848284"/>
      <rgbColor rgb="0000BF00"/>
      <rgbColor rgb="00969696"/>
      <rgbColor rgb="00C01330"/>
      <rgbColor rgb="0000CEFF"/>
      <rgbColor rgb="00CEFFFF"/>
      <rgbColor rgb="0000BFBF"/>
      <rgbColor rgb="009600FF"/>
      <rgbColor rgb="009500FF"/>
      <rgbColor rgb="00C7C7C7"/>
      <rgbColor rgb="00FF002A"/>
    </indexedColors>
    <mruColors>
      <color rgb="FF00C000"/>
      <color rgb="FFC0133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0802424589859886"/>
          <c:y val="0.00935810037168173"/>
          <c:w val="0.98229931376351"/>
          <c:h val="0.980198699994715"/>
        </c:manualLayout>
      </c:layout>
      <c:scatterChart>
        <c:scatterStyle val="smoothMarker"/>
        <c:varyColors val="0"/>
        <c:ser>
          <c:idx val="0"/>
          <c:order val="0"/>
          <c:tx>
            <c:v>I O</c:v>
          </c:tx>
          <c:spPr>
            <a:ln w="19050">
              <a:solidFill>
                <a:srgbClr val="00C000"/>
              </a:solidFill>
              <a:prstDash val="solid"/>
            </a:ln>
          </c:spPr>
          <c:marker>
            <c:symbol val="none"/>
          </c:marker>
          <c:xVal>
            <c:numRef>
              <c:f>'Displacement &amp; Cam Graph'!$E$25:$E$26</c:f>
              <c:numCache>
                <c:formatCode>0.0000</c:formatCode>
                <c:ptCount val="2"/>
                <c:pt idx="0" formatCode="General">
                  <c:v>0.0</c:v>
                </c:pt>
                <c:pt idx="1">
                  <c:v>-0.422618261740699</c:v>
                </c:pt>
              </c:numCache>
            </c:numRef>
          </c:xVal>
          <c:yVal>
            <c:numRef>
              <c:f>'Displacement &amp; Cam Graph'!$F$25:$F$26</c:f>
              <c:numCache>
                <c:formatCode>0.0000</c:formatCode>
                <c:ptCount val="2"/>
                <c:pt idx="0" formatCode="General">
                  <c:v>0.0</c:v>
                </c:pt>
                <c:pt idx="1">
                  <c:v>0.90630778703665</c:v>
                </c:pt>
              </c:numCache>
            </c:numRef>
          </c:yVal>
          <c:smooth val="1"/>
        </c:ser>
        <c:ser>
          <c:idx val="1"/>
          <c:order val="1"/>
          <c:tx>
            <c:v>E C</c:v>
          </c:tx>
          <c:spPr>
            <a:ln w="19050">
              <a:solidFill>
                <a:srgbClr val="C01330"/>
              </a:solidFill>
              <a:prstDash val="solid"/>
            </a:ln>
          </c:spPr>
          <c:marker>
            <c:symbol val="none"/>
          </c:marker>
          <c:xVal>
            <c:numRef>
              <c:f>'Displacement &amp; Cam Graph'!$E$27:$E$28</c:f>
              <c:numCache>
                <c:formatCode>0.0000</c:formatCode>
                <c:ptCount val="2"/>
                <c:pt idx="0" formatCode="General">
                  <c:v>0.0</c:v>
                </c:pt>
                <c:pt idx="1">
                  <c:v>0.422618261740699</c:v>
                </c:pt>
              </c:numCache>
            </c:numRef>
          </c:xVal>
          <c:yVal>
            <c:numRef>
              <c:f>'Displacement &amp; Cam Graph'!$F$27:$F$28</c:f>
              <c:numCache>
                <c:formatCode>0.0000</c:formatCode>
                <c:ptCount val="2"/>
                <c:pt idx="0" formatCode="General">
                  <c:v>0.0</c:v>
                </c:pt>
                <c:pt idx="1">
                  <c:v>0.90630778703665</c:v>
                </c:pt>
              </c:numCache>
            </c:numRef>
          </c:yVal>
          <c:smooth val="1"/>
        </c:ser>
        <c:ser>
          <c:idx val="2"/>
          <c:order val="2"/>
          <c:tx>
            <c:v>I C</c:v>
          </c:tx>
          <c:spPr>
            <a:ln w="19050">
              <a:solidFill>
                <a:srgbClr val="00C000"/>
              </a:solidFill>
              <a:prstDash val="solid"/>
            </a:ln>
          </c:spPr>
          <c:marker>
            <c:symbol val="none"/>
          </c:marker>
          <c:xVal>
            <c:numRef>
              <c:f>'Displacement &amp; Cam Graph'!$E$29:$E$30</c:f>
              <c:numCache>
                <c:formatCode>0.0000</c:formatCode>
                <c:ptCount val="2"/>
                <c:pt idx="0" formatCode="General">
                  <c:v>0.0</c:v>
                </c:pt>
                <c:pt idx="1">
                  <c:v>-0.90630778703665</c:v>
                </c:pt>
              </c:numCache>
            </c:numRef>
          </c:xVal>
          <c:yVal>
            <c:numRef>
              <c:f>'Displacement &amp; Cam Graph'!$F$29:$F$30</c:f>
              <c:numCache>
                <c:formatCode>0.0000</c:formatCode>
                <c:ptCount val="2"/>
                <c:pt idx="0" formatCode="General">
                  <c:v>0.0</c:v>
                </c:pt>
                <c:pt idx="1">
                  <c:v>-0.422618261740699</c:v>
                </c:pt>
              </c:numCache>
            </c:numRef>
          </c:yVal>
          <c:smooth val="1"/>
        </c:ser>
        <c:ser>
          <c:idx val="3"/>
          <c:order val="3"/>
          <c:tx>
            <c:v>E O</c:v>
          </c:tx>
          <c:spPr>
            <a:ln w="19050">
              <a:solidFill>
                <a:srgbClr val="C01330"/>
              </a:solidFill>
              <a:prstDash val="solid"/>
            </a:ln>
          </c:spPr>
          <c:marker>
            <c:symbol val="none"/>
          </c:marker>
          <c:xVal>
            <c:numRef>
              <c:f>'Displacement &amp; Cam Graph'!$E$31:$E$32</c:f>
              <c:numCache>
                <c:formatCode>0.0000</c:formatCode>
                <c:ptCount val="2"/>
                <c:pt idx="0" formatCode="General">
                  <c:v>0.0</c:v>
                </c:pt>
                <c:pt idx="1">
                  <c:v>0.90630778703665</c:v>
                </c:pt>
              </c:numCache>
            </c:numRef>
          </c:xVal>
          <c:yVal>
            <c:numRef>
              <c:f>'Displacement &amp; Cam Graph'!$F$31:$F$32</c:f>
              <c:numCache>
                <c:formatCode>0.0000</c:formatCode>
                <c:ptCount val="2"/>
                <c:pt idx="0" formatCode="General">
                  <c:v>0.0</c:v>
                </c:pt>
                <c:pt idx="1">
                  <c:v>-0.422618261740699</c:v>
                </c:pt>
              </c:numCache>
            </c:numRef>
          </c:yVal>
          <c:smooth val="1"/>
        </c:ser>
        <c:ser>
          <c:idx val="4"/>
          <c:order val="4"/>
          <c:tx>
            <c:v>Y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'Displacement &amp; Cam Graph'!$H$31:$H$32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xVal>
          <c:yVal>
            <c:numRef>
              <c:f>'Displacement &amp; Cam Graph'!$I$31:$I$32</c:f>
              <c:numCache>
                <c:formatCode>General</c:formatCode>
                <c:ptCount val="2"/>
                <c:pt idx="0">
                  <c:v>1.0</c:v>
                </c:pt>
                <c:pt idx="1">
                  <c:v>-1.0</c:v>
                </c:pt>
              </c:numCache>
            </c:numRef>
          </c:yVal>
          <c:smooth val="1"/>
        </c:ser>
        <c:ser>
          <c:idx val="5"/>
          <c:order val="5"/>
          <c:tx>
            <c:v>X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'Displacement &amp; Cam Graph'!$H$33:$H$34</c:f>
              <c:numCache>
                <c:formatCode>General</c:formatCode>
                <c:ptCount val="2"/>
                <c:pt idx="0">
                  <c:v>-1.0</c:v>
                </c:pt>
                <c:pt idx="1">
                  <c:v>1.0</c:v>
                </c:pt>
              </c:numCache>
            </c:numRef>
          </c:xVal>
          <c:yVal>
            <c:numRef>
              <c:f>'Displacement &amp; Cam Graph'!$I$33:$I$34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yVal>
          <c:smooth val="1"/>
        </c:ser>
        <c:ser>
          <c:idx val="6"/>
          <c:order val="6"/>
          <c:tx>
            <c:v>I O @ .050</c:v>
          </c:tx>
          <c:spPr>
            <a:ln w="19050">
              <a:solidFill>
                <a:srgbClr val="00C000"/>
              </a:solidFill>
              <a:prstDash val="lgDash"/>
            </a:ln>
          </c:spPr>
          <c:marker>
            <c:symbol val="none"/>
          </c:marker>
          <c:xVal>
            <c:numRef>
              <c:f>'Displacement &amp; Cam Graph'!$E$35:$E$36</c:f>
              <c:numCache>
                <c:formatCode>0.0000</c:formatCode>
                <c:ptCount val="2"/>
                <c:pt idx="0" formatCode="General">
                  <c:v>0.0</c:v>
                </c:pt>
                <c:pt idx="1">
                  <c:v>-0.17364817766693</c:v>
                </c:pt>
              </c:numCache>
            </c:numRef>
          </c:xVal>
          <c:yVal>
            <c:numRef>
              <c:f>'Displacement &amp; Cam Graph'!$F$35:$F$36</c:f>
              <c:numCache>
                <c:formatCode>0.0000</c:formatCode>
                <c:ptCount val="2"/>
                <c:pt idx="0" formatCode="General">
                  <c:v>0.0</c:v>
                </c:pt>
                <c:pt idx="1">
                  <c:v>0.984807753012208</c:v>
                </c:pt>
              </c:numCache>
            </c:numRef>
          </c:yVal>
          <c:smooth val="1"/>
        </c:ser>
        <c:ser>
          <c:idx val="7"/>
          <c:order val="7"/>
          <c:tx>
            <c:v>E C @ .050</c:v>
          </c:tx>
          <c:spPr>
            <a:ln w="19050">
              <a:solidFill>
                <a:srgbClr val="C01330"/>
              </a:solidFill>
              <a:prstDash val="lgDash"/>
            </a:ln>
          </c:spPr>
          <c:marker>
            <c:symbol val="none"/>
          </c:marker>
          <c:xVal>
            <c:numRef>
              <c:f>'Displacement &amp; Cam Graph'!$E$37:$E$38</c:f>
              <c:numCache>
                <c:formatCode>0.0000</c:formatCode>
                <c:ptCount val="2"/>
                <c:pt idx="0" formatCode="General">
                  <c:v>0.0</c:v>
                </c:pt>
                <c:pt idx="1">
                  <c:v>0.17364817766693</c:v>
                </c:pt>
              </c:numCache>
            </c:numRef>
          </c:xVal>
          <c:yVal>
            <c:numRef>
              <c:f>'Displacement &amp; Cam Graph'!$F$37:$F$38</c:f>
              <c:numCache>
                <c:formatCode>0.0000</c:formatCode>
                <c:ptCount val="2"/>
                <c:pt idx="0" formatCode="General">
                  <c:v>0.0</c:v>
                </c:pt>
                <c:pt idx="1">
                  <c:v>0.984807753012208</c:v>
                </c:pt>
              </c:numCache>
            </c:numRef>
          </c:yVal>
          <c:smooth val="1"/>
        </c:ser>
        <c:ser>
          <c:idx val="8"/>
          <c:order val="8"/>
          <c:tx>
            <c:v>I C @ .050</c:v>
          </c:tx>
          <c:spPr>
            <a:ln w="19050">
              <a:solidFill>
                <a:srgbClr val="00C000"/>
              </a:solidFill>
              <a:prstDash val="lgDash"/>
            </a:ln>
          </c:spPr>
          <c:marker>
            <c:symbol val="none"/>
          </c:marker>
          <c:xVal>
            <c:numRef>
              <c:f>'Displacement &amp; Cam Graph'!$E$39:$E$40</c:f>
              <c:numCache>
                <c:formatCode>0.0000</c:formatCode>
                <c:ptCount val="2"/>
                <c:pt idx="0" formatCode="General">
                  <c:v>0.0</c:v>
                </c:pt>
                <c:pt idx="1">
                  <c:v>-0.766044443118978</c:v>
                </c:pt>
              </c:numCache>
            </c:numRef>
          </c:xVal>
          <c:yVal>
            <c:numRef>
              <c:f>'Displacement &amp; Cam Graph'!$F$39:$F$40</c:f>
              <c:numCache>
                <c:formatCode>0.0000</c:formatCode>
                <c:ptCount val="2"/>
                <c:pt idx="0" formatCode="General">
                  <c:v>0.0</c:v>
                </c:pt>
                <c:pt idx="1">
                  <c:v>-0.642787609686539</c:v>
                </c:pt>
              </c:numCache>
            </c:numRef>
          </c:yVal>
          <c:smooth val="1"/>
        </c:ser>
        <c:ser>
          <c:idx val="9"/>
          <c:order val="9"/>
          <c:tx>
            <c:v>E O @ .050</c:v>
          </c:tx>
          <c:spPr>
            <a:ln w="19050">
              <a:solidFill>
                <a:srgbClr val="C01330"/>
              </a:solidFill>
              <a:prstDash val="lgDash"/>
            </a:ln>
          </c:spPr>
          <c:marker>
            <c:symbol val="none"/>
          </c:marker>
          <c:xVal>
            <c:numRef>
              <c:f>'Displacement &amp; Cam Graph'!$E$41:$E$42</c:f>
              <c:numCache>
                <c:formatCode>0.0000</c:formatCode>
                <c:ptCount val="2"/>
                <c:pt idx="0" formatCode="General">
                  <c:v>0.0</c:v>
                </c:pt>
                <c:pt idx="1">
                  <c:v>0.766044443118978</c:v>
                </c:pt>
              </c:numCache>
            </c:numRef>
          </c:xVal>
          <c:yVal>
            <c:numRef>
              <c:f>'Displacement &amp; Cam Graph'!$F$41:$F$42</c:f>
              <c:numCache>
                <c:formatCode>0.0000</c:formatCode>
                <c:ptCount val="2"/>
                <c:pt idx="0" formatCode="General">
                  <c:v>0.0</c:v>
                </c:pt>
                <c:pt idx="1">
                  <c:v>-0.642787609686539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170824"/>
        <c:axId val="2124174072"/>
      </c:scatterChart>
      <c:valAx>
        <c:axId val="2124170824"/>
        <c:scaling>
          <c:orientation val="minMax"/>
          <c:max val="1.0"/>
          <c:min val="-1.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124174072"/>
        <c:crosses val="autoZero"/>
        <c:crossBetween val="midCat"/>
      </c:valAx>
      <c:valAx>
        <c:axId val="2124174072"/>
        <c:scaling>
          <c:orientation val="minMax"/>
          <c:max val="1.0"/>
          <c:min val="-1.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124170824"/>
        <c:crosses val="autoZero"/>
        <c:crossBetween val="midCat"/>
      </c:valAx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Sans"/>
          <a:ea typeface="Sans"/>
          <a:cs typeface="Sans"/>
        </a:defRPr>
      </a:pPr>
      <a:endParaRPr lang="en-US"/>
    </a:p>
  </c:txPr>
  <c:printSettings>
    <c:headerFooter/>
    <c:pageMargins b="1.0" l="0.75" r="0.75" t="1.0" header="0.0" footer="0.0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24</xdr:row>
      <xdr:rowOff>20320</xdr:rowOff>
    </xdr:from>
    <xdr:to>
      <xdr:col>9</xdr:col>
      <xdr:colOff>254000</xdr:colOff>
      <xdr:row>51</xdr:row>
      <xdr:rowOff>101600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mstzone.org/Home/VWboxerCam270.pdf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topLeftCell="A23" zoomScale="125" zoomScaleNormal="125" zoomScaleSheetLayoutView="1" zoomScalePageLayoutView="125" workbookViewId="0">
      <selection activeCell="B2" sqref="B2"/>
    </sheetView>
  </sheetViews>
  <sheetFormatPr baseColWidth="10" defaultColWidth="8.7109375" defaultRowHeight="12" x14ac:dyDescent="0"/>
  <cols>
    <col min="1" max="1" width="19.28515625" style="1" customWidth="1"/>
    <col min="2" max="2" width="7.7109375" style="1" customWidth="1"/>
    <col min="3" max="3" width="9.140625" style="1" customWidth="1"/>
    <col min="4" max="4" width="9" style="1" customWidth="1"/>
    <col min="5" max="5" width="9.140625" style="1" customWidth="1"/>
    <col min="6" max="6" width="8.7109375" style="1" customWidth="1"/>
    <col min="7" max="7" width="9.7109375" style="1" customWidth="1"/>
    <col min="8" max="17" width="8.42578125" style="1" customWidth="1"/>
    <col min="18" max="16384" width="8.7109375" style="3"/>
  </cols>
  <sheetData>
    <row r="1" spans="1:17" customFormat="1" ht="20" customHeight="1"/>
    <row r="2" spans="1:17" ht="20" customHeight="1">
      <c r="B2" s="61" t="s">
        <v>46</v>
      </c>
      <c r="E2" s="2" t="s">
        <v>47</v>
      </c>
    </row>
    <row r="3" spans="1:17" ht="23" customHeight="1"/>
    <row r="4" spans="1:17" ht="18.25" customHeight="1">
      <c r="A4" s="2" t="s">
        <v>42</v>
      </c>
    </row>
    <row r="5" spans="1:17" ht="17">
      <c r="A5" s="4"/>
      <c r="B5" s="5" t="str">
        <f>CONCATENATE(ROUND(B6/25.4,3),"""")</f>
        <v>3.622"</v>
      </c>
      <c r="E5" s="6" t="s">
        <v>15</v>
      </c>
      <c r="F5" s="7"/>
      <c r="G5" s="52" t="s">
        <v>41</v>
      </c>
      <c r="H5" s="53">
        <v>77</v>
      </c>
      <c r="I5" s="53">
        <v>83</v>
      </c>
      <c r="J5" s="53">
        <v>85.5</v>
      </c>
      <c r="K5" s="54">
        <v>87</v>
      </c>
      <c r="L5" s="53">
        <v>88</v>
      </c>
      <c r="M5" s="53">
        <v>90.5</v>
      </c>
      <c r="N5" s="53">
        <v>92</v>
      </c>
      <c r="O5" s="54">
        <v>94</v>
      </c>
      <c r="P5" s="53">
        <v>96.5</v>
      </c>
      <c r="Q5" s="55">
        <v>101.6</v>
      </c>
    </row>
    <row r="6" spans="1:17" ht="17">
      <c r="A6" s="8" t="s">
        <v>16</v>
      </c>
      <c r="B6" s="9">
        <v>92</v>
      </c>
      <c r="C6" s="10">
        <f>(B6/20)^2*PI()*B7/10</f>
        <v>584.98968483964813</v>
      </c>
      <c r="D6" s="11" t="s">
        <v>2</v>
      </c>
      <c r="E6" s="12">
        <v>3.6219999999999999</v>
      </c>
      <c r="F6" s="7"/>
      <c r="G6" s="56">
        <v>64</v>
      </c>
      <c r="H6" s="57">
        <v>1192.0961819605686</v>
      </c>
      <c r="I6" s="57">
        <v>1385.1156345971258</v>
      </c>
      <c r="J6" s="47">
        <v>1470</v>
      </c>
      <c r="K6" s="24">
        <v>1522</v>
      </c>
      <c r="L6" s="47">
        <v>1557</v>
      </c>
      <c r="M6" s="47">
        <v>1647</v>
      </c>
      <c r="N6" s="47">
        <v>1702</v>
      </c>
      <c r="O6" s="24">
        <v>1777</v>
      </c>
      <c r="P6" s="47">
        <v>1782</v>
      </c>
      <c r="Q6" s="58">
        <v>2075</v>
      </c>
    </row>
    <row r="7" spans="1:17" ht="17">
      <c r="A7" s="8" t="s">
        <v>19</v>
      </c>
      <c r="B7" s="9">
        <v>88</v>
      </c>
      <c r="C7" s="10">
        <f>C6/2.54^3</f>
        <v>35.698260825712779</v>
      </c>
      <c r="D7" s="11" t="s">
        <v>0</v>
      </c>
      <c r="E7" s="6" t="s">
        <v>26</v>
      </c>
      <c r="F7" s="7"/>
      <c r="G7" s="56">
        <v>69</v>
      </c>
      <c r="H7" s="57">
        <v>1285.2286961762381</v>
      </c>
      <c r="I7" s="57">
        <v>1493.3277935500262</v>
      </c>
      <c r="J7" s="47">
        <v>1585</v>
      </c>
      <c r="K7" s="24">
        <v>1641</v>
      </c>
      <c r="L7" s="47">
        <v>1679</v>
      </c>
      <c r="M7" s="47">
        <v>1775</v>
      </c>
      <c r="N7" s="47">
        <v>1835</v>
      </c>
      <c r="O7" s="24">
        <v>1915</v>
      </c>
      <c r="P7" s="47">
        <v>2019</v>
      </c>
      <c r="Q7" s="58">
        <v>2237</v>
      </c>
    </row>
    <row r="8" spans="1:17" ht="17">
      <c r="A8" s="4"/>
      <c r="B8" s="15" t="str">
        <f>CONCATENATE(ROUND(B7/25.4,3),"""")</f>
        <v>3.465"</v>
      </c>
      <c r="C8" s="4"/>
      <c r="D8" s="4"/>
      <c r="E8" s="16">
        <f>25.4*E6</f>
        <v>91.998799999999989</v>
      </c>
      <c r="F8" s="7"/>
      <c r="G8" s="56">
        <v>74</v>
      </c>
      <c r="H8" s="57">
        <v>1378.3612103919077</v>
      </c>
      <c r="I8" s="57">
        <v>1601.5399525029266</v>
      </c>
      <c r="J8" s="47">
        <v>1699</v>
      </c>
      <c r="K8" s="24">
        <v>1760</v>
      </c>
      <c r="L8" s="47">
        <v>1800</v>
      </c>
      <c r="M8" s="47">
        <v>1904</v>
      </c>
      <c r="N8" s="47">
        <v>1968</v>
      </c>
      <c r="O8" s="24">
        <v>2054</v>
      </c>
      <c r="P8" s="47">
        <v>2165</v>
      </c>
      <c r="Q8" s="58">
        <v>2399</v>
      </c>
    </row>
    <row r="9" spans="1:17" ht="17">
      <c r="A9" s="8" t="s">
        <v>5</v>
      </c>
      <c r="B9" s="17">
        <f>B6/B7</f>
        <v>1.0454545454545454</v>
      </c>
      <c r="C9" s="18">
        <f>SQRT(PI()*(B6/2)^2)/B7</f>
        <v>0.92650996751879233</v>
      </c>
      <c r="D9" s="17"/>
      <c r="E9" s="7"/>
      <c r="F9" s="7"/>
      <c r="G9" s="56">
        <v>76</v>
      </c>
      <c r="H9" s="57">
        <v>1415.6142160781753</v>
      </c>
      <c r="I9" s="57">
        <v>1644.8248160840867</v>
      </c>
      <c r="J9" s="47">
        <v>1745</v>
      </c>
      <c r="K9" s="24">
        <v>1807</v>
      </c>
      <c r="L9" s="47">
        <v>1849</v>
      </c>
      <c r="M9" s="47">
        <v>1956</v>
      </c>
      <c r="N9" s="47">
        <v>2021</v>
      </c>
      <c r="O9" s="24">
        <v>2110</v>
      </c>
      <c r="P9" s="47">
        <v>2223</v>
      </c>
      <c r="Q9" s="58">
        <v>2465</v>
      </c>
    </row>
    <row r="10" spans="1:17" ht="17">
      <c r="A10" s="8" t="s">
        <v>30</v>
      </c>
      <c r="B10" s="12">
        <v>4</v>
      </c>
      <c r="C10" s="7"/>
      <c r="D10" s="7"/>
      <c r="E10" s="7"/>
      <c r="F10" s="7"/>
      <c r="G10" s="56">
        <v>78</v>
      </c>
      <c r="H10" s="57">
        <v>1452.867221764443</v>
      </c>
      <c r="I10" s="57">
        <v>1688.1096796652469</v>
      </c>
      <c r="J10" s="47">
        <v>1791</v>
      </c>
      <c r="K10" s="24">
        <v>1855</v>
      </c>
      <c r="L10" s="47">
        <v>1898</v>
      </c>
      <c r="M10" s="47">
        <v>2007</v>
      </c>
      <c r="N10" s="47">
        <v>2074</v>
      </c>
      <c r="O10" s="24">
        <v>2165</v>
      </c>
      <c r="P10" s="47">
        <v>2282</v>
      </c>
      <c r="Q10" s="58">
        <v>2529</v>
      </c>
    </row>
    <row r="11" spans="1:17" ht="17">
      <c r="A11" s="8" t="s">
        <v>40</v>
      </c>
      <c r="B11" s="19">
        <v>9</v>
      </c>
      <c r="C11" s="20" t="s">
        <v>9</v>
      </c>
      <c r="D11" s="60" t="s">
        <v>44</v>
      </c>
      <c r="E11" s="7"/>
      <c r="F11" s="7"/>
      <c r="G11" s="56">
        <v>82</v>
      </c>
      <c r="H11" s="57">
        <v>1527.3732331369788</v>
      </c>
      <c r="I11" s="57">
        <v>1774.6794068275674</v>
      </c>
      <c r="J11" s="47">
        <v>1883</v>
      </c>
      <c r="K11" s="24">
        <v>1950</v>
      </c>
      <c r="L11" s="47">
        <v>1995</v>
      </c>
      <c r="M11" s="47">
        <v>2110</v>
      </c>
      <c r="N11" s="47">
        <v>2180</v>
      </c>
      <c r="O11" s="24">
        <v>2276</v>
      </c>
      <c r="P11" s="47">
        <v>2399</v>
      </c>
      <c r="Q11" s="58">
        <v>2659</v>
      </c>
    </row>
    <row r="12" spans="1:17" ht="17">
      <c r="A12" s="8" t="s">
        <v>13</v>
      </c>
      <c r="B12" s="12">
        <v>0.05</v>
      </c>
      <c r="C12" s="20" t="s">
        <v>14</v>
      </c>
      <c r="D12" s="7"/>
      <c r="E12" s="7"/>
      <c r="F12" s="7"/>
      <c r="G12" s="56">
        <v>84</v>
      </c>
      <c r="H12" s="57">
        <v>1564.6262388232465</v>
      </c>
      <c r="I12" s="57">
        <v>1817.9642704087278</v>
      </c>
      <c r="J12" s="47">
        <v>1929</v>
      </c>
      <c r="K12" s="24">
        <v>1997</v>
      </c>
      <c r="L12" s="47">
        <v>2044</v>
      </c>
      <c r="M12" s="47">
        <v>2161</v>
      </c>
      <c r="N12" s="47">
        <v>2234</v>
      </c>
      <c r="O12" s="24">
        <v>2332</v>
      </c>
      <c r="P12" s="47">
        <v>2457</v>
      </c>
      <c r="Q12" s="58">
        <v>2724</v>
      </c>
    </row>
    <row r="13" spans="1:17" ht="17">
      <c r="A13" s="21" t="s">
        <v>18</v>
      </c>
      <c r="B13" s="10">
        <f>B18/B10/B11</f>
        <v>64.998853871072015</v>
      </c>
      <c r="C13" s="11" t="s">
        <v>2</v>
      </c>
      <c r="D13" s="7"/>
      <c r="E13" s="7"/>
      <c r="F13" s="7"/>
      <c r="G13" s="56">
        <v>86</v>
      </c>
      <c r="H13" s="57">
        <v>1601.8792445095141</v>
      </c>
      <c r="I13" s="57">
        <v>1861.2491339898879</v>
      </c>
      <c r="J13" s="47">
        <v>1975</v>
      </c>
      <c r="K13" s="24">
        <v>2045</v>
      </c>
      <c r="L13" s="47">
        <v>2092</v>
      </c>
      <c r="M13" s="47">
        <v>2213</v>
      </c>
      <c r="N13" s="47">
        <v>2287</v>
      </c>
      <c r="O13" s="24">
        <v>2387</v>
      </c>
      <c r="P13" s="47">
        <v>2516</v>
      </c>
      <c r="Q13" s="58">
        <v>2789</v>
      </c>
    </row>
    <row r="14" spans="1:17" ht="17">
      <c r="A14" s="21" t="s">
        <v>25</v>
      </c>
      <c r="B14" s="22">
        <f>2.54*B12*((B6/20)^2*PI())</f>
        <v>8.4424647698449213</v>
      </c>
      <c r="C14" s="11" t="s">
        <v>2</v>
      </c>
      <c r="D14" s="7"/>
      <c r="E14" s="7"/>
      <c r="F14" s="7"/>
      <c r="G14" s="56">
        <v>88</v>
      </c>
      <c r="H14" s="57">
        <v>1639.132250195782</v>
      </c>
      <c r="I14" s="57">
        <v>1904.5339975710478</v>
      </c>
      <c r="J14" s="47">
        <v>2021</v>
      </c>
      <c r="K14" s="24">
        <v>2093</v>
      </c>
      <c r="L14" s="47">
        <v>2141</v>
      </c>
      <c r="M14" s="47">
        <v>2264</v>
      </c>
      <c r="N14" s="47">
        <v>2340</v>
      </c>
      <c r="O14" s="24">
        <v>2443</v>
      </c>
      <c r="P14" s="47">
        <v>2574</v>
      </c>
      <c r="Q14" s="58">
        <v>2854</v>
      </c>
    </row>
    <row r="15" spans="1:17" ht="17">
      <c r="A15" s="8" t="s">
        <v>29</v>
      </c>
      <c r="B15" s="23">
        <f>B13-B14</f>
        <v>56.556389101227097</v>
      </c>
      <c r="C15" s="11" t="s">
        <v>2</v>
      </c>
      <c r="D15" s="7"/>
      <c r="E15" s="7"/>
      <c r="F15" s="7"/>
      <c r="G15" s="59" t="s">
        <v>21</v>
      </c>
      <c r="H15" s="53" t="s">
        <v>22</v>
      </c>
      <c r="I15" s="53" t="s">
        <v>22</v>
      </c>
      <c r="J15" s="53" t="s">
        <v>22</v>
      </c>
      <c r="K15" s="53" t="s">
        <v>22</v>
      </c>
      <c r="L15" s="53" t="s">
        <v>22</v>
      </c>
      <c r="M15" s="53" t="s">
        <v>23</v>
      </c>
      <c r="N15" s="53" t="s">
        <v>23</v>
      </c>
      <c r="O15" s="53" t="s">
        <v>23</v>
      </c>
      <c r="P15" s="53" t="s">
        <v>23</v>
      </c>
      <c r="Q15" s="55" t="s">
        <v>23</v>
      </c>
    </row>
    <row r="16" spans="1:17" ht="17">
      <c r="A16" s="8" t="s">
        <v>3</v>
      </c>
      <c r="B16" s="12">
        <v>132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7">
      <c r="A17" s="8" t="s">
        <v>1</v>
      </c>
      <c r="B17" s="24">
        <f>B16/B10</f>
        <v>33</v>
      </c>
      <c r="C17" s="7"/>
      <c r="E17" s="11" t="s">
        <v>27</v>
      </c>
      <c r="H17" s="25" t="s">
        <v>45</v>
      </c>
      <c r="J17" s="7"/>
      <c r="K17" s="7"/>
      <c r="L17" s="7"/>
      <c r="M17" s="7"/>
      <c r="N17" s="7"/>
    </row>
    <row r="18" spans="1:14" ht="17">
      <c r="A18" s="7"/>
      <c r="B18" s="16">
        <f>B10*C6</f>
        <v>2339.9587393585925</v>
      </c>
      <c r="C18" s="11" t="s">
        <v>2</v>
      </c>
      <c r="E18" s="8">
        <v>5</v>
      </c>
      <c r="F18" s="22">
        <v>0.85</v>
      </c>
      <c r="G18" s="17">
        <v>1</v>
      </c>
      <c r="H18" s="26">
        <v>60</v>
      </c>
      <c r="I18" s="27">
        <f>H18-H19</f>
        <v>9</v>
      </c>
      <c r="J18" s="7"/>
      <c r="K18" s="7"/>
      <c r="L18" s="7"/>
      <c r="M18" s="7"/>
      <c r="N18" s="7"/>
    </row>
    <row r="19" spans="1:14" ht="17">
      <c r="A19" s="7"/>
      <c r="B19" s="16">
        <f>B18/1000</f>
        <v>2.3399587393585923</v>
      </c>
      <c r="C19" s="11" t="s">
        <v>4</v>
      </c>
      <c r="D19" s="7"/>
      <c r="E19" s="8">
        <v>4</v>
      </c>
      <c r="F19" s="22">
        <v>1</v>
      </c>
      <c r="G19" s="17">
        <f>F19/F18</f>
        <v>1.1764705882352942</v>
      </c>
      <c r="H19" s="16">
        <f>$H$18/G19</f>
        <v>51</v>
      </c>
      <c r="I19" s="27">
        <f>H19-H20</f>
        <v>10.523809523809526</v>
      </c>
      <c r="J19" s="7"/>
      <c r="K19" s="7"/>
      <c r="L19" s="7"/>
      <c r="M19" s="7"/>
      <c r="N19" s="7"/>
    </row>
    <row r="20" spans="1:14" ht="17">
      <c r="A20" s="7"/>
      <c r="B20" s="16">
        <f>B10*C7</f>
        <v>142.79304330285112</v>
      </c>
      <c r="C20" s="11" t="s">
        <v>0</v>
      </c>
      <c r="E20" s="8">
        <v>3</v>
      </c>
      <c r="F20" s="22">
        <v>1.26</v>
      </c>
      <c r="G20" s="17">
        <f>F20/F18</f>
        <v>1.4823529411764707</v>
      </c>
      <c r="H20" s="16">
        <f>$H$18/G20</f>
        <v>40.476190476190474</v>
      </c>
      <c r="I20" s="27">
        <f>H20-H21</f>
        <v>14.051320009869229</v>
      </c>
      <c r="J20" s="7"/>
      <c r="K20" s="7"/>
      <c r="L20" s="7"/>
      <c r="M20" s="7"/>
      <c r="N20" s="7"/>
    </row>
    <row r="21" spans="1:14" ht="17">
      <c r="A21" s="7"/>
      <c r="B21" s="28" t="s">
        <v>6</v>
      </c>
      <c r="C21" s="7"/>
      <c r="E21" s="8">
        <v>2</v>
      </c>
      <c r="F21" s="22">
        <v>1.93</v>
      </c>
      <c r="G21" s="17">
        <f>F21/F18</f>
        <v>2.2705882352941176</v>
      </c>
      <c r="H21" s="16">
        <f>$H$18/G21</f>
        <v>26.424870466321245</v>
      </c>
      <c r="I21" s="27">
        <f>H21-H22</f>
        <v>11.853441894892676</v>
      </c>
      <c r="J21" s="7"/>
      <c r="K21" s="7"/>
      <c r="L21" s="7"/>
      <c r="M21" s="7"/>
      <c r="N21" s="7"/>
    </row>
    <row r="22" spans="1:14" ht="17">
      <c r="A22" s="7"/>
      <c r="B22" s="28" t="s">
        <v>11</v>
      </c>
      <c r="C22" s="7"/>
      <c r="D22" s="7"/>
      <c r="E22" s="8">
        <v>1</v>
      </c>
      <c r="F22" s="22">
        <v>3.5</v>
      </c>
      <c r="G22" s="29">
        <f>F22/F18</f>
        <v>4.1176470588235299</v>
      </c>
      <c r="H22" s="16">
        <f>$H$18/G22</f>
        <v>14.571428571428569</v>
      </c>
      <c r="I22" s="51" t="s">
        <v>43</v>
      </c>
      <c r="J22" s="7"/>
      <c r="K22" s="7"/>
      <c r="L22" s="7"/>
      <c r="M22" s="7"/>
      <c r="N22" s="7"/>
    </row>
    <row r="23" spans="1:14" ht="17">
      <c r="A23" s="7"/>
      <c r="B23" s="7"/>
      <c r="C23" s="7"/>
      <c r="D23" s="7"/>
      <c r="E23" s="8" t="s">
        <v>17</v>
      </c>
      <c r="F23" s="22">
        <v>4</v>
      </c>
      <c r="G23" s="6" t="s">
        <v>7</v>
      </c>
      <c r="J23" s="7"/>
      <c r="K23" s="7"/>
      <c r="L23" s="7"/>
      <c r="M23" s="7"/>
      <c r="N23" s="7"/>
    </row>
    <row r="24" spans="1:14">
      <c r="A24" s="7"/>
      <c r="B24" s="7"/>
      <c r="C24" s="7"/>
      <c r="D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5">
      <c r="D25" s="30"/>
      <c r="E25" s="31">
        <v>0</v>
      </c>
      <c r="F25" s="32">
        <v>0</v>
      </c>
      <c r="J25" s="7"/>
      <c r="K25" s="7"/>
      <c r="L25" s="7"/>
      <c r="M25" s="7"/>
      <c r="N25" s="7"/>
    </row>
    <row r="26" spans="1:14" ht="18">
      <c r="A26" s="2" t="s">
        <v>31</v>
      </c>
      <c r="D26" s="33"/>
      <c r="E26" s="34">
        <f>-SIN(PI()*B32/180)</f>
        <v>-0.42261826174069944</v>
      </c>
      <c r="F26" s="35">
        <f>COS(PI()*B32/180)</f>
        <v>0.90630778703664994</v>
      </c>
      <c r="J26" s="7"/>
      <c r="K26" s="7"/>
      <c r="L26" s="7"/>
      <c r="M26" s="7"/>
      <c r="N26" s="7"/>
    </row>
    <row r="27" spans="1:14" ht="17">
      <c r="A27" s="28" t="s">
        <v>24</v>
      </c>
      <c r="B27" s="19">
        <v>0</v>
      </c>
      <c r="C27" s="4" t="s">
        <v>49</v>
      </c>
      <c r="D27" s="33"/>
      <c r="E27" s="13">
        <f>0</f>
        <v>0</v>
      </c>
      <c r="F27" s="14">
        <v>0</v>
      </c>
      <c r="J27" s="7"/>
      <c r="K27" s="7"/>
      <c r="L27" s="7"/>
      <c r="M27" s="7"/>
      <c r="N27" s="7"/>
    </row>
    <row r="28" spans="1:14" ht="17">
      <c r="A28" s="28" t="s">
        <v>48</v>
      </c>
      <c r="B28" s="19">
        <v>110</v>
      </c>
      <c r="C28" s="4" t="s">
        <v>49</v>
      </c>
      <c r="D28" s="33"/>
      <c r="E28" s="34">
        <f>SIN(PI()*(B33)/180)</f>
        <v>0.42261826174069944</v>
      </c>
      <c r="F28" s="35">
        <f>COS(PI()*B33/180)</f>
        <v>0.90630778703664994</v>
      </c>
      <c r="J28" s="7"/>
      <c r="K28" s="7"/>
      <c r="L28" s="7"/>
      <c r="M28" s="7"/>
      <c r="N28" s="7"/>
    </row>
    <row r="29" spans="1:14" ht="17">
      <c r="A29" s="28" t="s">
        <v>33</v>
      </c>
      <c r="B29" s="19">
        <v>270</v>
      </c>
      <c r="C29" s="4" t="s">
        <v>49</v>
      </c>
      <c r="D29" s="47">
        <f>(B29-2*B28)/2</f>
        <v>25</v>
      </c>
      <c r="E29" s="13">
        <f>0</f>
        <v>0</v>
      </c>
      <c r="F29" s="14">
        <v>0</v>
      </c>
      <c r="J29" s="7"/>
      <c r="K29" s="7"/>
      <c r="L29" s="7"/>
      <c r="M29" s="7"/>
      <c r="N29" s="7"/>
    </row>
    <row r="30" spans="1:14" ht="17">
      <c r="A30" s="28" t="s">
        <v>12</v>
      </c>
      <c r="B30" s="19">
        <v>240</v>
      </c>
      <c r="C30" s="4" t="s">
        <v>49</v>
      </c>
      <c r="D30" s="47">
        <f>(B29-B30)/2</f>
        <v>15</v>
      </c>
      <c r="E30" s="34">
        <f>-SIN(PI()*(B34)/180)</f>
        <v>-0.90630778703664994</v>
      </c>
      <c r="F30" s="35">
        <f>-COS(PI()*B34/180)</f>
        <v>-0.42261826174069944</v>
      </c>
      <c r="H30" s="36" t="s">
        <v>32</v>
      </c>
      <c r="J30" s="7"/>
      <c r="K30" s="7"/>
      <c r="L30" s="7"/>
      <c r="M30" s="7"/>
      <c r="N30" s="7"/>
    </row>
    <row r="31" spans="1:14" ht="17">
      <c r="A31" s="28"/>
      <c r="B31" s="47"/>
      <c r="C31" s="4"/>
      <c r="D31" s="33"/>
      <c r="E31" s="13">
        <f>0</f>
        <v>0</v>
      </c>
      <c r="F31" s="14">
        <v>0</v>
      </c>
      <c r="H31" s="37">
        <v>0</v>
      </c>
      <c r="I31" s="32">
        <v>1</v>
      </c>
      <c r="J31" s="7"/>
      <c r="K31" s="7"/>
      <c r="L31" s="7"/>
      <c r="M31" s="7"/>
      <c r="N31" s="7"/>
    </row>
    <row r="32" spans="1:14" ht="15.25" customHeight="1">
      <c r="A32" s="28" t="s">
        <v>20</v>
      </c>
      <c r="B32" s="47">
        <f>D29+B27</f>
        <v>25</v>
      </c>
      <c r="C32" s="48" t="s">
        <v>36</v>
      </c>
      <c r="D32" s="38"/>
      <c r="E32" s="39">
        <f>SIN(PI()*B35/180)</f>
        <v>0.90630778703664994</v>
      </c>
      <c r="F32" s="40">
        <f>-COS(PI()*B35/180)</f>
        <v>-0.42261826174069944</v>
      </c>
      <c r="H32" s="41">
        <v>0</v>
      </c>
      <c r="I32" s="14">
        <v>-1</v>
      </c>
      <c r="J32" s="7"/>
      <c r="K32" s="7"/>
      <c r="L32" s="7"/>
      <c r="M32" s="7"/>
      <c r="N32" s="7"/>
    </row>
    <row r="33" spans="1:14" ht="15.25" customHeight="1">
      <c r="A33" s="28" t="s">
        <v>28</v>
      </c>
      <c r="B33" s="47">
        <f>D29-B27</f>
        <v>25</v>
      </c>
      <c r="C33" s="49" t="s">
        <v>37</v>
      </c>
      <c r="H33" s="41">
        <v>-1</v>
      </c>
      <c r="I33" s="14">
        <v>0</v>
      </c>
      <c r="J33" s="7"/>
      <c r="K33" s="7"/>
      <c r="L33" s="7"/>
      <c r="M33" s="7"/>
      <c r="N33" s="7"/>
    </row>
    <row r="34" spans="1:14" ht="15.25" customHeight="1">
      <c r="A34" s="28" t="s">
        <v>8</v>
      </c>
      <c r="B34" s="47">
        <f>B29-D29-B27-180</f>
        <v>65</v>
      </c>
      <c r="C34" s="49" t="s">
        <v>38</v>
      </c>
      <c r="H34" s="42">
        <v>1</v>
      </c>
      <c r="I34" s="43">
        <v>0</v>
      </c>
      <c r="J34" s="7"/>
      <c r="K34" s="7"/>
      <c r="L34" s="7"/>
      <c r="M34" s="7"/>
      <c r="N34" s="7"/>
    </row>
    <row r="35" spans="1:14" ht="15.25" customHeight="1">
      <c r="A35" s="28" t="s">
        <v>10</v>
      </c>
      <c r="B35" s="47">
        <f>-(180-B29+D29-B27)</f>
        <v>65</v>
      </c>
      <c r="C35" s="50" t="s">
        <v>39</v>
      </c>
      <c r="E35" s="37">
        <v>0</v>
      </c>
      <c r="F35" s="32">
        <v>0</v>
      </c>
      <c r="J35" s="7"/>
      <c r="K35" s="7"/>
      <c r="L35" s="7"/>
      <c r="M35" s="7"/>
      <c r="N35" s="7"/>
    </row>
    <row r="36" spans="1:14" ht="15.25" customHeight="1">
      <c r="A36" s="4"/>
      <c r="B36" s="4"/>
      <c r="C36" s="4"/>
      <c r="E36" s="44">
        <f>-SIN(PI()*B38/180)</f>
        <v>-0.17364817766693033</v>
      </c>
      <c r="F36" s="35">
        <f>COS(PI()*B38/180)</f>
        <v>0.98480775301220802</v>
      </c>
      <c r="J36" s="7"/>
      <c r="K36" s="7"/>
      <c r="L36" s="7"/>
      <c r="M36" s="7"/>
      <c r="N36" s="7"/>
    </row>
    <row r="37" spans="1:14" ht="15.25" customHeight="1">
      <c r="A37" s="28" t="s">
        <v>12</v>
      </c>
      <c r="B37" s="4"/>
      <c r="C37" s="4"/>
      <c r="E37" s="41">
        <f>0</f>
        <v>0</v>
      </c>
      <c r="F37" s="14">
        <v>0</v>
      </c>
    </row>
    <row r="38" spans="1:14" ht="15.25" customHeight="1">
      <c r="A38" s="28" t="s">
        <v>20</v>
      </c>
      <c r="B38" s="47">
        <f>B32-$D$30</f>
        <v>10</v>
      </c>
      <c r="C38" s="48" t="s">
        <v>36</v>
      </c>
      <c r="D38" s="45"/>
      <c r="E38" s="34">
        <f>SIN(PI()*(B39)/180)</f>
        <v>0.17364817766693033</v>
      </c>
      <c r="F38" s="35">
        <f>COS(PI()*B39/180)</f>
        <v>0.98480775301220802</v>
      </c>
    </row>
    <row r="39" spans="1:14" ht="15.25" customHeight="1">
      <c r="A39" s="28" t="s">
        <v>28</v>
      </c>
      <c r="B39" s="47">
        <f>B33-$D$30</f>
        <v>10</v>
      </c>
      <c r="C39" s="62" t="s">
        <v>37</v>
      </c>
      <c r="E39" s="13">
        <f>0</f>
        <v>0</v>
      </c>
      <c r="F39" s="14">
        <v>0</v>
      </c>
    </row>
    <row r="40" spans="1:14" ht="15.25" customHeight="1">
      <c r="A40" s="28" t="s">
        <v>8</v>
      </c>
      <c r="B40" s="47">
        <f>B34-$D$30</f>
        <v>50</v>
      </c>
      <c r="C40" s="62" t="s">
        <v>38</v>
      </c>
      <c r="E40" s="34">
        <f>-SIN(PI()*(B40)/180)</f>
        <v>-0.76604444311897801</v>
      </c>
      <c r="F40" s="35">
        <f>-COS(PI()*B40/180)</f>
        <v>-0.64278760968653936</v>
      </c>
    </row>
    <row r="41" spans="1:14" ht="15.25" customHeight="1">
      <c r="A41" s="28" t="s">
        <v>10</v>
      </c>
      <c r="B41" s="47">
        <f>B35-$D$30</f>
        <v>50</v>
      </c>
      <c r="C41" s="63" t="s">
        <v>39</v>
      </c>
      <c r="D41" s="38"/>
      <c r="E41" s="13">
        <f>0</f>
        <v>0</v>
      </c>
      <c r="F41" s="14">
        <v>0</v>
      </c>
    </row>
    <row r="42" spans="1:14" ht="15">
      <c r="E42" s="46">
        <f>SIN(PI()*B41/180)</f>
        <v>0.76604444311897801</v>
      </c>
      <c r="F42" s="40">
        <f>-COS(PI()*B41/180)</f>
        <v>-0.64278760968653936</v>
      </c>
    </row>
    <row r="44" spans="1:14" ht="15">
      <c r="A44" s="13" t="s">
        <v>34</v>
      </c>
    </row>
    <row r="45" spans="1:14" ht="15">
      <c r="A45" s="13" t="s">
        <v>35</v>
      </c>
    </row>
  </sheetData>
  <hyperlinks>
    <hyperlink ref="B2" r:id="rId1"/>
  </hyperlinks>
  <pageMargins left="1" right="1" top="1.6666666666666667" bottom="1.6666666666666667" header="1" footer="1"/>
  <pageSetup firstPageNumber="4294967295" fitToWidth="0" fitToHeight="0" orientation="portrait" cellComments="asDisplayed"/>
  <headerFooter>
    <oddHeader>&amp;L&amp;C&amp;[TAB]&amp;R</oddHeader>
    <oddFooter>&amp;L&amp;CPage &amp;[PAGE]&amp;R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Displacement &amp; Cam Graph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J. S. Gilstrap</cp:lastModifiedBy>
  <dcterms:created xsi:type="dcterms:W3CDTF">2025-03-19T03:10:25Z</dcterms:created>
  <dcterms:modified xsi:type="dcterms:W3CDTF">2025-03-31T13:45:17Z</dcterms:modified>
</cp:coreProperties>
</file>